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5" yWindow="420" windowWidth="10935" windowHeight="4605" tabRatio="849"/>
  </bookViews>
  <sheets>
    <sheet name="README" sheetId="14" r:id="rId1"/>
    <sheet name="POP" sheetId="2" r:id="rId2"/>
    <sheet name="LPR (AR)" sheetId="3" r:id="rId3"/>
    <sheet name="EAP" sheetId="4" r:id="rId4"/>
    <sheet name="ECO" sheetId="1" r:id="rId5"/>
    <sheet name="GGO(SQ)" sheetId="5" r:id="rId6"/>
    <sheet name="CHILD " sheetId="30" r:id="rId7"/>
    <sheet name="MAT " sheetId="31" r:id="rId8"/>
    <sheet name="SICKNESS" sheetId="32" r:id="rId9"/>
    <sheet name="WORKING AGE" sheetId="10" state="hidden" r:id="rId10"/>
    <sheet name="PENS" sheetId="7" r:id="rId11"/>
    <sheet name="DIS" sheetId="8" r:id="rId12"/>
    <sheet name="HEALTH" sheetId="11" r:id="rId13"/>
    <sheet name="Summary" sheetId="13" r:id="rId14"/>
    <sheet name="Poverty rate" sheetId="35" r:id="rId15"/>
    <sheet name="EmploymentSector" sheetId="26" r:id="rId16"/>
    <sheet name="GGO(BS)" sheetId="12" r:id="rId17"/>
    <sheet name="Assumption_POP" sheetId="24" state="hidden" r:id="rId18"/>
  </sheets>
  <externalReferences>
    <externalReference r:id="rId19"/>
  </externalReferences>
  <definedNames>
    <definedName name="_xlnm.Print_Area" localSheetId="6">'CHILD '!$A$1:$M$117</definedName>
    <definedName name="_xlnm.Print_Area" localSheetId="3">EAP!$A$1:$R$69</definedName>
    <definedName name="_xlnm.Print_Area" localSheetId="5">'GGO(SQ)'!$A$1:$R$48</definedName>
    <definedName name="_xlnm.Print_Area" localSheetId="2">'LPR (AR)'!$A$1:$R$66</definedName>
    <definedName name="_xlnm.Print_Area" localSheetId="10">PENS!$A$1:$M$86</definedName>
  </definedNames>
  <calcPr calcId="145621"/>
</workbook>
</file>

<file path=xl/calcChain.xml><?xml version="1.0" encoding="utf-8"?>
<calcChain xmlns="http://schemas.openxmlformats.org/spreadsheetml/2006/main">
  <c r="E27" i="30" l="1"/>
  <c r="F27" i="30" s="1"/>
  <c r="G27" i="30" s="1"/>
  <c r="H27" i="30" s="1"/>
  <c r="I27" i="30" s="1"/>
  <c r="J27" i="30" s="1"/>
  <c r="K27" i="30" s="1"/>
  <c r="L27" i="30" s="1"/>
  <c r="E77" i="30"/>
  <c r="F77" i="30" s="1"/>
  <c r="G77" i="30" s="1"/>
  <c r="H77" i="30" s="1"/>
  <c r="I77" i="30" s="1"/>
  <c r="J77" i="30" s="1"/>
  <c r="K77" i="30" s="1"/>
  <c r="L77" i="30" s="1"/>
  <c r="D29" i="32" l="1"/>
  <c r="D3" i="26" l="1"/>
  <c r="D2" i="26"/>
  <c r="E22" i="26"/>
  <c r="C12" i="35"/>
  <c r="D12" i="35"/>
  <c r="E12" i="35"/>
  <c r="F12" i="35"/>
  <c r="G12" i="35"/>
  <c r="H12" i="35"/>
  <c r="I12" i="35"/>
  <c r="J12" i="35"/>
  <c r="K12" i="35"/>
  <c r="B12" i="35"/>
  <c r="K11" i="35"/>
  <c r="J11" i="35"/>
  <c r="I11" i="35"/>
  <c r="H11" i="35"/>
  <c r="G11" i="35"/>
  <c r="F11" i="35"/>
  <c r="E11" i="35"/>
  <c r="D11" i="35"/>
  <c r="C11" i="35"/>
  <c r="B11" i="35"/>
  <c r="E5" i="35"/>
  <c r="E4" i="35"/>
  <c r="G5" i="35"/>
  <c r="G4" i="35"/>
  <c r="G6" i="35"/>
  <c r="E6" i="35"/>
  <c r="K13" i="35"/>
  <c r="J13" i="35"/>
  <c r="I13" i="35"/>
  <c r="H13" i="35"/>
  <c r="G13" i="35"/>
  <c r="F13" i="35"/>
  <c r="E13" i="35"/>
  <c r="D13" i="35"/>
  <c r="C13" i="35"/>
  <c r="B13" i="35"/>
  <c r="C40" i="13" l="1"/>
  <c r="B40" i="13"/>
  <c r="E29" i="8"/>
  <c r="F29" i="8" s="1"/>
  <c r="G29" i="8" s="1"/>
  <c r="H29" i="8" s="1"/>
  <c r="I29" i="8" s="1"/>
  <c r="J29" i="8" s="1"/>
  <c r="K29" i="8" s="1"/>
  <c r="L29" i="8" s="1"/>
  <c r="O45" i="24"/>
  <c r="W45" i="24"/>
  <c r="X45" i="24"/>
  <c r="Y45" i="24" s="1"/>
  <c r="Q45" i="24"/>
  <c r="R45" i="24"/>
  <c r="S45" i="24" s="1"/>
  <c r="T45" i="24" s="1"/>
  <c r="U45" i="24" s="1"/>
  <c r="V45" i="24" s="1"/>
  <c r="P45" i="24"/>
  <c r="O44" i="24"/>
  <c r="C60" i="13" l="1"/>
  <c r="B60" i="13"/>
  <c r="C39" i="13"/>
  <c r="B39" i="13"/>
  <c r="B36" i="13" l="1"/>
  <c r="E16" i="31" l="1"/>
  <c r="F16" i="31"/>
  <c r="G16" i="31"/>
  <c r="H16" i="31"/>
  <c r="I16" i="31"/>
  <c r="J16" i="31"/>
  <c r="K16" i="31"/>
  <c r="L16" i="31"/>
  <c r="C17" i="7" l="1"/>
  <c r="B17" i="7"/>
  <c r="E60" i="7"/>
  <c r="F60" i="7" s="1"/>
  <c r="G60" i="7" s="1"/>
  <c r="H60" i="7" s="1"/>
  <c r="I60" i="7" s="1"/>
  <c r="J60" i="7" s="1"/>
  <c r="K60" i="7" s="1"/>
  <c r="L60" i="7" s="1"/>
  <c r="E59" i="7"/>
  <c r="F59" i="7" s="1"/>
  <c r="G59" i="7" s="1"/>
  <c r="H59" i="7" s="1"/>
  <c r="I59" i="7" s="1"/>
  <c r="J59" i="7" s="1"/>
  <c r="K59" i="7" s="1"/>
  <c r="L59" i="7" s="1"/>
  <c r="E58" i="7"/>
  <c r="F58" i="7" s="1"/>
  <c r="G58" i="7" s="1"/>
  <c r="H58" i="7" s="1"/>
  <c r="I58" i="7" s="1"/>
  <c r="J58" i="7" s="1"/>
  <c r="K58" i="7" s="1"/>
  <c r="L58" i="7" s="1"/>
  <c r="E57" i="7"/>
  <c r="F57" i="7" s="1"/>
  <c r="G57" i="7" s="1"/>
  <c r="H57" i="7" s="1"/>
  <c r="I57" i="7" s="1"/>
  <c r="J57" i="7" s="1"/>
  <c r="K57" i="7" s="1"/>
  <c r="L57" i="7" s="1"/>
  <c r="B50" i="7"/>
  <c r="C50" i="7"/>
  <c r="L30" i="7" l="1"/>
  <c r="J30" i="7"/>
  <c r="H30" i="7"/>
  <c r="F30" i="7"/>
  <c r="D30" i="7"/>
  <c r="K30" i="7"/>
  <c r="I30" i="7"/>
  <c r="G30" i="7"/>
  <c r="E30" i="7"/>
  <c r="C12" i="10" l="1"/>
  <c r="B12" i="10"/>
  <c r="D12" i="10" l="1"/>
  <c r="D14" i="10" s="1"/>
  <c r="E12" i="10" l="1"/>
  <c r="E14" i="10" s="1"/>
  <c r="F12" i="10" l="1"/>
  <c r="F14" i="10" s="1"/>
  <c r="G12" i="10" l="1"/>
  <c r="G14" i="10" s="1"/>
  <c r="H12" i="10" l="1"/>
  <c r="H14" i="10" s="1"/>
  <c r="I12" i="10" l="1"/>
  <c r="I14" i="10" s="1"/>
  <c r="J12" i="10" l="1"/>
  <c r="J14" i="10" s="1"/>
  <c r="L12" i="10" l="1"/>
  <c r="L14" i="10" s="1"/>
  <c r="K12" i="10"/>
  <c r="K14" i="10" s="1"/>
  <c r="J33" i="11" l="1"/>
  <c r="I33" i="11"/>
  <c r="F33" i="11"/>
  <c r="E33" i="11"/>
  <c r="I32" i="11"/>
  <c r="E32" i="11"/>
  <c r="L31" i="11"/>
  <c r="C31" i="11"/>
  <c r="E31" i="11" l="1"/>
  <c r="I31" i="11"/>
  <c r="C33" i="11"/>
  <c r="F31" i="11"/>
  <c r="J31" i="11"/>
  <c r="C32" i="11"/>
  <c r="G32" i="11"/>
  <c r="K32" i="11"/>
  <c r="L33" i="11"/>
  <c r="D32" i="11"/>
  <c r="F32" i="11"/>
  <c r="H32" i="11"/>
  <c r="J32" i="11"/>
  <c r="L32" i="11"/>
  <c r="G31" i="11"/>
  <c r="K31" i="11"/>
  <c r="G33" i="11"/>
  <c r="K33" i="11"/>
  <c r="D31" i="11"/>
  <c r="H31" i="11"/>
  <c r="D33" i="11"/>
  <c r="H33" i="11"/>
  <c r="L14" i="30"/>
  <c r="K14" i="30"/>
  <c r="J14" i="30"/>
  <c r="I14" i="30"/>
  <c r="H14" i="30"/>
  <c r="G14" i="30"/>
  <c r="F14" i="30"/>
  <c r="E14" i="30"/>
  <c r="D14" i="30"/>
  <c r="D16" i="32" l="1"/>
  <c r="C14" i="7" l="1"/>
  <c r="D14" i="7" l="1"/>
  <c r="E14" i="7"/>
  <c r="F14" i="7" l="1"/>
  <c r="G14" i="7" l="1"/>
  <c r="H14" i="7"/>
  <c r="I14" i="7" l="1"/>
  <c r="J14" i="7"/>
  <c r="K14" i="7" l="1"/>
  <c r="L14" i="7" l="1"/>
  <c r="L16" i="10" l="1"/>
  <c r="K16" i="10"/>
  <c r="J16" i="10"/>
  <c r="I16" i="10"/>
  <c r="H16" i="10"/>
  <c r="G16" i="10"/>
  <c r="F16" i="10"/>
  <c r="E16" i="10"/>
  <c r="D16" i="10"/>
  <c r="C57" i="13"/>
  <c r="B57" i="13"/>
  <c r="L12" i="13"/>
  <c r="C12" i="13"/>
  <c r="D12" i="13"/>
  <c r="E12" i="13"/>
  <c r="F12" i="13"/>
  <c r="G12" i="13"/>
  <c r="H12" i="13"/>
  <c r="I12" i="13"/>
  <c r="J12" i="13"/>
  <c r="K12" i="13"/>
  <c r="B12" i="13"/>
  <c r="C38" i="13"/>
  <c r="B38" i="13"/>
  <c r="C37" i="13"/>
  <c r="B37" i="13"/>
  <c r="C36" i="13"/>
  <c r="C20" i="13"/>
  <c r="B20" i="13"/>
  <c r="C17" i="13"/>
  <c r="B17" i="13"/>
  <c r="C16" i="13"/>
  <c r="B16" i="13"/>
  <c r="C19" i="13"/>
  <c r="B19" i="13"/>
  <c r="C18" i="13"/>
  <c r="B18" i="13"/>
  <c r="C15" i="13"/>
  <c r="B15" i="13"/>
  <c r="B11" i="13"/>
  <c r="B73" i="13" s="1"/>
  <c r="Q179" i="2"/>
  <c r="P179" i="2"/>
  <c r="O179" i="2"/>
  <c r="N179" i="2"/>
  <c r="M179" i="2"/>
  <c r="L179" i="2"/>
  <c r="K179" i="2"/>
  <c r="J179" i="2"/>
  <c r="I179" i="2"/>
  <c r="H179" i="2"/>
  <c r="G179" i="2"/>
  <c r="F179" i="2"/>
  <c r="E179" i="2"/>
  <c r="D179" i="2"/>
  <c r="C179" i="2"/>
  <c r="B179" i="2"/>
  <c r="G286" i="2"/>
  <c r="F286" i="2"/>
  <c r="E286" i="2"/>
  <c r="D286" i="2"/>
  <c r="C286" i="2"/>
  <c r="B286" i="2"/>
  <c r="B68" i="13" l="1"/>
  <c r="B71" i="13"/>
  <c r="C58" i="13"/>
  <c r="C59" i="13"/>
  <c r="B61" i="13"/>
  <c r="B72" i="13" s="1"/>
  <c r="B51" i="13"/>
  <c r="B52" i="13"/>
  <c r="B47" i="13"/>
  <c r="B58" i="13"/>
  <c r="B69" i="13" s="1"/>
  <c r="B48" i="13"/>
  <c r="B59" i="13"/>
  <c r="B70" i="13" s="1"/>
  <c r="B49" i="13"/>
  <c r="C61" i="13"/>
  <c r="B50" i="13"/>
  <c r="C21" i="13"/>
  <c r="C23" i="13" s="1"/>
  <c r="B27" i="13"/>
  <c r="B28" i="13"/>
  <c r="B26" i="13"/>
  <c r="B29" i="13"/>
  <c r="B30" i="13"/>
  <c r="B31" i="13"/>
  <c r="B42" i="13"/>
  <c r="B43" i="13" s="1"/>
  <c r="C42" i="13"/>
  <c r="C44" i="13" s="1"/>
  <c r="C63" i="13" l="1"/>
  <c r="C65" i="13" s="1"/>
  <c r="B63" i="13"/>
  <c r="B65" i="13" s="1"/>
  <c r="B74" i="13"/>
  <c r="B53" i="13"/>
  <c r="B44" i="13"/>
  <c r="L17" i="11"/>
  <c r="L20" i="13" s="1"/>
  <c r="K17" i="11"/>
  <c r="K20" i="13" s="1"/>
  <c r="J17" i="11"/>
  <c r="J20" i="13" s="1"/>
  <c r="I17" i="11"/>
  <c r="I20" i="13" s="1"/>
  <c r="H17" i="11"/>
  <c r="H20" i="13" s="1"/>
  <c r="G17" i="11"/>
  <c r="G20" i="13" s="1"/>
  <c r="F17" i="11"/>
  <c r="F20" i="13" s="1"/>
  <c r="E17" i="11"/>
  <c r="E20" i="13" s="1"/>
  <c r="D17" i="11"/>
  <c r="D20" i="13" s="1"/>
  <c r="B64" i="13" l="1"/>
  <c r="E16" i="32" l="1"/>
  <c r="F16" i="32"/>
  <c r="G16" i="32"/>
  <c r="H16" i="32"/>
  <c r="I16" i="32"/>
  <c r="J16" i="32"/>
  <c r="K16" i="32"/>
  <c r="L16" i="32"/>
  <c r="D18" i="32" l="1"/>
  <c r="D17" i="13"/>
  <c r="K17" i="13"/>
  <c r="K18" i="32"/>
  <c r="I17" i="13"/>
  <c r="I18" i="32"/>
  <c r="G17" i="13"/>
  <c r="G18" i="32"/>
  <c r="E17" i="13"/>
  <c r="E18" i="32"/>
  <c r="L18" i="32"/>
  <c r="L17" i="13"/>
  <c r="J18" i="32"/>
  <c r="J17" i="13"/>
  <c r="H18" i="32"/>
  <c r="H17" i="13"/>
  <c r="F18" i="32"/>
  <c r="F17" i="13"/>
  <c r="E27" i="32" l="1"/>
  <c r="L6" i="32"/>
  <c r="K5" i="32"/>
  <c r="K4" i="32"/>
  <c r="L3" i="32"/>
  <c r="L2" i="32"/>
  <c r="E18" i="31"/>
  <c r="L6" i="31"/>
  <c r="K5" i="31"/>
  <c r="K4" i="31"/>
  <c r="L3" i="31"/>
  <c r="L2" i="31"/>
  <c r="F18" i="31" l="1"/>
  <c r="F16" i="13"/>
  <c r="H18" i="31"/>
  <c r="H16" i="13"/>
  <c r="J18" i="31"/>
  <c r="J16" i="13"/>
  <c r="L18" i="31"/>
  <c r="L16" i="13"/>
  <c r="E16" i="13"/>
  <c r="G18" i="31"/>
  <c r="G16" i="13"/>
  <c r="I18" i="31"/>
  <c r="I16" i="13"/>
  <c r="K18" i="31"/>
  <c r="K16" i="13"/>
  <c r="F27" i="32"/>
  <c r="E29" i="32"/>
  <c r="G27" i="32" l="1"/>
  <c r="F29" i="32"/>
  <c r="H27" i="32" l="1"/>
  <c r="G29" i="32"/>
  <c r="I27" i="32" l="1"/>
  <c r="H29" i="32"/>
  <c r="J27" i="32" l="1"/>
  <c r="I29" i="32"/>
  <c r="K27" i="32" l="1"/>
  <c r="J29" i="32"/>
  <c r="L27" i="32" l="1"/>
  <c r="L29" i="32" s="1"/>
  <c r="K29" i="32"/>
  <c r="C80" i="7" l="1"/>
  <c r="B80" i="7"/>
  <c r="H15" i="30"/>
  <c r="F15" i="30"/>
  <c r="D28" i="30"/>
  <c r="K5" i="7"/>
  <c r="D110" i="30"/>
  <c r="E109" i="30"/>
  <c r="L106" i="30"/>
  <c r="K106" i="30"/>
  <c r="J106" i="30"/>
  <c r="I106" i="30"/>
  <c r="H106" i="30"/>
  <c r="G106" i="30"/>
  <c r="F106" i="30"/>
  <c r="E106" i="30"/>
  <c r="D106" i="30"/>
  <c r="D78" i="30"/>
  <c r="E78" i="30"/>
  <c r="L6" i="30"/>
  <c r="K5" i="30"/>
  <c r="K4" i="30"/>
  <c r="L3" i="30"/>
  <c r="L2" i="30"/>
  <c r="E53" i="10"/>
  <c r="H16" i="1"/>
  <c r="I16" i="1" s="1"/>
  <c r="D73" i="7" s="1"/>
  <c r="Q3" i="12"/>
  <c r="Q4" i="12"/>
  <c r="P5" i="12"/>
  <c r="P6" i="12"/>
  <c r="Q7" i="12"/>
  <c r="C1" i="11"/>
  <c r="C2" i="11"/>
  <c r="B3" i="11"/>
  <c r="B4" i="11"/>
  <c r="C5" i="11"/>
  <c r="B80" i="11"/>
  <c r="C80" i="11"/>
  <c r="D80" i="11"/>
  <c r="E80" i="11"/>
  <c r="F80" i="11"/>
  <c r="G80" i="11"/>
  <c r="H80" i="11"/>
  <c r="I80" i="11"/>
  <c r="J80" i="11"/>
  <c r="K80" i="11"/>
  <c r="L80" i="11"/>
  <c r="B81" i="11"/>
  <c r="C81" i="11"/>
  <c r="D81" i="11"/>
  <c r="E81" i="11"/>
  <c r="F81" i="11"/>
  <c r="G81" i="11"/>
  <c r="H81" i="11"/>
  <c r="I81" i="11"/>
  <c r="J81" i="11"/>
  <c r="K81" i="11"/>
  <c r="L81" i="11"/>
  <c r="B82" i="11"/>
  <c r="C82" i="11"/>
  <c r="D82" i="11"/>
  <c r="E82" i="11"/>
  <c r="F82" i="11"/>
  <c r="G82" i="11"/>
  <c r="H82" i="11"/>
  <c r="I82" i="11"/>
  <c r="J82" i="11"/>
  <c r="K82" i="11"/>
  <c r="L82" i="11"/>
  <c r="L2" i="10"/>
  <c r="L3" i="10"/>
  <c r="K4" i="10"/>
  <c r="K5" i="10"/>
  <c r="L6" i="10"/>
  <c r="E38" i="10"/>
  <c r="L2" i="8"/>
  <c r="L3" i="8"/>
  <c r="K4" i="8"/>
  <c r="K5" i="8"/>
  <c r="L6" i="8"/>
  <c r="L2" i="7"/>
  <c r="L3" i="7"/>
  <c r="K4" i="7"/>
  <c r="L6" i="7"/>
  <c r="Q3" i="5"/>
  <c r="Q4" i="5"/>
  <c r="P5" i="5"/>
  <c r="P6" i="5"/>
  <c r="Q7" i="5"/>
  <c r="Q2" i="1"/>
  <c r="Q3" i="1"/>
  <c r="P4" i="1"/>
  <c r="P5" i="1"/>
  <c r="Q6" i="1"/>
  <c r="H13" i="1"/>
  <c r="I13" i="1" s="1"/>
  <c r="J13" i="1" s="1"/>
  <c r="K13" i="1" s="1"/>
  <c r="L13" i="1" s="1"/>
  <c r="M13" i="1" s="1"/>
  <c r="N13" i="1" s="1"/>
  <c r="O13" i="1" s="1"/>
  <c r="P13" i="1" s="1"/>
  <c r="Q13" i="1" s="1"/>
  <c r="I15" i="1"/>
  <c r="K15" i="1"/>
  <c r="L15" i="1" s="1"/>
  <c r="M15" i="1" s="1"/>
  <c r="N15" i="1" s="1"/>
  <c r="O15" i="1" s="1"/>
  <c r="P15" i="1" s="1"/>
  <c r="Q15" i="1" s="1"/>
  <c r="H37" i="1"/>
  <c r="C11" i="13"/>
  <c r="C69" i="13" s="1"/>
  <c r="K15" i="10"/>
  <c r="L15" i="10"/>
  <c r="B57" i="1"/>
  <c r="C57" i="1"/>
  <c r="D57" i="1"/>
  <c r="E57" i="1"/>
  <c r="F57" i="1"/>
  <c r="G57" i="1"/>
  <c r="B61" i="1"/>
  <c r="C61" i="1"/>
  <c r="D61" i="1"/>
  <c r="E61" i="1"/>
  <c r="F61" i="1"/>
  <c r="G61" i="1"/>
  <c r="B62" i="1"/>
  <c r="C62" i="1"/>
  <c r="D62" i="1"/>
  <c r="E62" i="1"/>
  <c r="F62" i="1"/>
  <c r="G62" i="1"/>
  <c r="B64" i="1"/>
  <c r="C64" i="1"/>
  <c r="D64" i="1"/>
  <c r="E64" i="1"/>
  <c r="F64" i="1"/>
  <c r="G64" i="1"/>
  <c r="B65" i="1"/>
  <c r="C65" i="1"/>
  <c r="D65" i="1"/>
  <c r="E65" i="1"/>
  <c r="F65" i="1"/>
  <c r="G65" i="1"/>
  <c r="B67" i="1"/>
  <c r="C67" i="1"/>
  <c r="D67" i="1"/>
  <c r="E67" i="1"/>
  <c r="F67" i="1"/>
  <c r="G67" i="1"/>
  <c r="B68" i="1"/>
  <c r="C68" i="1"/>
  <c r="D68" i="1"/>
  <c r="E68" i="1"/>
  <c r="F68" i="1"/>
  <c r="G68" i="1"/>
  <c r="B22" i="26"/>
  <c r="F22" i="26"/>
  <c r="G22" i="26"/>
  <c r="H22" i="26"/>
  <c r="I22" i="26"/>
  <c r="J22" i="26"/>
  <c r="K22" i="26"/>
  <c r="L22" i="26"/>
  <c r="M22" i="26"/>
  <c r="N22" i="26"/>
  <c r="O22" i="26"/>
  <c r="P22" i="26"/>
  <c r="B24" i="26"/>
  <c r="E24" i="26"/>
  <c r="F24" i="26"/>
  <c r="G24" i="26"/>
  <c r="H24" i="26"/>
  <c r="I24" i="26"/>
  <c r="J24" i="26"/>
  <c r="K24" i="26"/>
  <c r="L24" i="26"/>
  <c r="M24" i="26"/>
  <c r="N24" i="26"/>
  <c r="O24" i="26"/>
  <c r="P24" i="26"/>
  <c r="B38" i="26"/>
  <c r="E38" i="26"/>
  <c r="F38" i="26"/>
  <c r="G38" i="26"/>
  <c r="H38" i="26"/>
  <c r="I38" i="26"/>
  <c r="J38" i="26"/>
  <c r="K38" i="26"/>
  <c r="L38" i="26"/>
  <c r="M38" i="26"/>
  <c r="N38" i="26"/>
  <c r="O38" i="26"/>
  <c r="P38" i="26"/>
  <c r="N3" i="4"/>
  <c r="N4" i="4"/>
  <c r="M5" i="4"/>
  <c r="M6" i="4"/>
  <c r="N7" i="4"/>
  <c r="Q2" i="3"/>
  <c r="Q3" i="3"/>
  <c r="P4" i="3"/>
  <c r="P5" i="3"/>
  <c r="Q6" i="3"/>
  <c r="I18" i="1"/>
  <c r="J18" i="1"/>
  <c r="K18" i="1"/>
  <c r="L18" i="1"/>
  <c r="M18" i="1"/>
  <c r="N18" i="1"/>
  <c r="O18" i="1"/>
  <c r="P18" i="1"/>
  <c r="Q18" i="1"/>
  <c r="H19" i="1"/>
  <c r="I19" i="1"/>
  <c r="J19" i="1"/>
  <c r="K19" i="1"/>
  <c r="L19" i="1"/>
  <c r="M19" i="1"/>
  <c r="N19" i="1"/>
  <c r="O19" i="1"/>
  <c r="P19" i="1"/>
  <c r="Q19" i="1"/>
  <c r="H20" i="1"/>
  <c r="I20" i="1"/>
  <c r="J20" i="1"/>
  <c r="K20" i="1"/>
  <c r="L20" i="1"/>
  <c r="M20" i="1"/>
  <c r="N20" i="1"/>
  <c r="O20" i="1"/>
  <c r="P20" i="1"/>
  <c r="Q20" i="1"/>
  <c r="E32" i="24"/>
  <c r="E33" i="24" s="1"/>
  <c r="M32" i="24"/>
  <c r="N32" i="24"/>
  <c r="Q32" i="24"/>
  <c r="M33" i="24"/>
  <c r="M34" i="24"/>
  <c r="M35" i="24"/>
  <c r="M36" i="24"/>
  <c r="M37" i="24"/>
  <c r="E38" i="24"/>
  <c r="Q38" i="24" s="1"/>
  <c r="M38" i="24"/>
  <c r="N38" i="24"/>
  <c r="R38" i="24" s="1"/>
  <c r="M39" i="24"/>
  <c r="M40" i="24"/>
  <c r="M41" i="24"/>
  <c r="B52" i="24"/>
  <c r="C52" i="24"/>
  <c r="D52" i="24"/>
  <c r="E52" i="24"/>
  <c r="F52" i="24"/>
  <c r="G52" i="24"/>
  <c r="H52" i="24"/>
  <c r="I52" i="24"/>
  <c r="J52" i="24"/>
  <c r="K52" i="24"/>
  <c r="L52" i="24"/>
  <c r="B56" i="24"/>
  <c r="C56" i="24" s="1"/>
  <c r="D56" i="24" s="1"/>
  <c r="E56" i="24" s="1"/>
  <c r="F56" i="24" s="1"/>
  <c r="G56" i="24" s="1"/>
  <c r="H56" i="24" s="1"/>
  <c r="I56" i="24" s="1"/>
  <c r="J56" i="24" s="1"/>
  <c r="K56" i="24" s="1"/>
  <c r="L56" i="24" s="1"/>
  <c r="B57" i="24"/>
  <c r="C57" i="24"/>
  <c r="D57" i="24"/>
  <c r="E57" i="24" s="1"/>
  <c r="F57" i="24"/>
  <c r="G57" i="24" s="1"/>
  <c r="H57" i="24" s="1"/>
  <c r="I57" i="24" s="1"/>
  <c r="J57" i="24" s="1"/>
  <c r="K57" i="24" s="1"/>
  <c r="L57" i="24" s="1"/>
  <c r="B58" i="24"/>
  <c r="C58" i="24"/>
  <c r="D58" i="24" s="1"/>
  <c r="E58" i="24" s="1"/>
  <c r="F58" i="24" s="1"/>
  <c r="G58" i="24" s="1"/>
  <c r="H58" i="24"/>
  <c r="I58" i="24" s="1"/>
  <c r="J58" i="24" s="1"/>
  <c r="K58" i="24" s="1"/>
  <c r="L58" i="24" s="1"/>
  <c r="B59" i="24"/>
  <c r="C59" i="24" s="1"/>
  <c r="D59" i="24" s="1"/>
  <c r="E59" i="24" s="1"/>
  <c r="F59" i="24" s="1"/>
  <c r="G59" i="24" s="1"/>
  <c r="H59" i="24" s="1"/>
  <c r="I59" i="24" s="1"/>
  <c r="J59" i="24" s="1"/>
  <c r="K59" i="24" s="1"/>
  <c r="L59" i="24" s="1"/>
  <c r="B60" i="24"/>
  <c r="C60" i="24" s="1"/>
  <c r="D60" i="24" s="1"/>
  <c r="E60" i="24" s="1"/>
  <c r="F60" i="24" s="1"/>
  <c r="G60" i="24"/>
  <c r="H60" i="24" s="1"/>
  <c r="I60" i="24" s="1"/>
  <c r="J60" i="24" s="1"/>
  <c r="K60" i="24" s="1"/>
  <c r="L60" i="24" s="1"/>
  <c r="B61" i="24"/>
  <c r="C61" i="24" s="1"/>
  <c r="D61" i="24" s="1"/>
  <c r="E61" i="24" s="1"/>
  <c r="F61" i="24" s="1"/>
  <c r="G61" i="24" s="1"/>
  <c r="H61" i="24" s="1"/>
  <c r="I61" i="24" s="1"/>
  <c r="J61" i="24" s="1"/>
  <c r="K61" i="24" s="1"/>
  <c r="L61" i="24" s="1"/>
  <c r="B62" i="24"/>
  <c r="C62" i="24" s="1"/>
  <c r="D62" i="24" s="1"/>
  <c r="E62" i="24" s="1"/>
  <c r="F62" i="24" s="1"/>
  <c r="G62" i="24" s="1"/>
  <c r="H62" i="24" s="1"/>
  <c r="I62" i="24" s="1"/>
  <c r="J62" i="24" s="1"/>
  <c r="K62" i="24"/>
  <c r="L62" i="24" s="1"/>
  <c r="Q2" i="2"/>
  <c r="Q3" i="2"/>
  <c r="P4" i="2"/>
  <c r="P5" i="2"/>
  <c r="Q6" i="2"/>
  <c r="B11" i="2"/>
  <c r="B13" i="4" s="1"/>
  <c r="C11" i="2"/>
  <c r="C13" i="4" s="1"/>
  <c r="D11" i="2"/>
  <c r="E11" i="2"/>
  <c r="E13" i="4" s="1"/>
  <c r="F11" i="2"/>
  <c r="F13" i="4" s="1"/>
  <c r="G11" i="2"/>
  <c r="G13" i="4" s="1"/>
  <c r="H11" i="2"/>
  <c r="I11" i="2"/>
  <c r="I13" i="4" s="1"/>
  <c r="J11" i="2"/>
  <c r="K11" i="2"/>
  <c r="K13" i="4" s="1"/>
  <c r="L11" i="2"/>
  <c r="L13" i="4" s="1"/>
  <c r="M11" i="2"/>
  <c r="M13" i="4" s="1"/>
  <c r="N11" i="2"/>
  <c r="O11" i="2"/>
  <c r="P11" i="2"/>
  <c r="Q11" i="2"/>
  <c r="B12" i="2"/>
  <c r="B14" i="4" s="1"/>
  <c r="C12" i="2"/>
  <c r="D12" i="2"/>
  <c r="E12" i="2"/>
  <c r="E14" i="4" s="1"/>
  <c r="F12" i="2"/>
  <c r="F14" i="4" s="1"/>
  <c r="G12" i="2"/>
  <c r="H12" i="2"/>
  <c r="I12" i="2"/>
  <c r="J12" i="2"/>
  <c r="K12" i="2"/>
  <c r="L12" i="2"/>
  <c r="M12" i="2"/>
  <c r="N12" i="2"/>
  <c r="O12" i="2"/>
  <c r="P12" i="2"/>
  <c r="Q12" i="2"/>
  <c r="B13" i="2"/>
  <c r="B15" i="4" s="1"/>
  <c r="C13" i="2"/>
  <c r="C15" i="4" s="1"/>
  <c r="D13" i="2"/>
  <c r="D15" i="4" s="1"/>
  <c r="E13" i="2"/>
  <c r="E15" i="4" s="1"/>
  <c r="F13" i="2"/>
  <c r="G13" i="2"/>
  <c r="G15" i="4" s="1"/>
  <c r="H13" i="2"/>
  <c r="H15" i="4" s="1"/>
  <c r="I13" i="2"/>
  <c r="I15" i="4" s="1"/>
  <c r="J13" i="2"/>
  <c r="K13" i="2"/>
  <c r="K15" i="4" s="1"/>
  <c r="L13" i="2"/>
  <c r="M13" i="2"/>
  <c r="N13" i="2"/>
  <c r="O13" i="2"/>
  <c r="P13" i="2"/>
  <c r="Q13" i="2"/>
  <c r="B14" i="2"/>
  <c r="B16" i="4" s="1"/>
  <c r="C14" i="2"/>
  <c r="D14" i="2"/>
  <c r="D16" i="4" s="1"/>
  <c r="E14" i="2"/>
  <c r="E16" i="4" s="1"/>
  <c r="F14" i="2"/>
  <c r="F16" i="4"/>
  <c r="G14" i="2"/>
  <c r="H14" i="2"/>
  <c r="I14" i="2"/>
  <c r="J14" i="2"/>
  <c r="K14" i="2"/>
  <c r="L14" i="2"/>
  <c r="M14" i="2"/>
  <c r="N14" i="2"/>
  <c r="O14" i="2"/>
  <c r="P14" i="2"/>
  <c r="Q14" i="2"/>
  <c r="Q16" i="4" s="1"/>
  <c r="B15" i="2"/>
  <c r="C15" i="2"/>
  <c r="C17" i="4" s="1"/>
  <c r="D15" i="2"/>
  <c r="E15" i="2"/>
  <c r="F15" i="2"/>
  <c r="F17" i="4" s="1"/>
  <c r="G15" i="2"/>
  <c r="H15" i="2"/>
  <c r="H17" i="4" s="1"/>
  <c r="I15" i="2"/>
  <c r="J15" i="2"/>
  <c r="K15" i="2"/>
  <c r="L15" i="2"/>
  <c r="M15" i="2"/>
  <c r="N15" i="2"/>
  <c r="O15" i="2"/>
  <c r="P15" i="2"/>
  <c r="Q15" i="2"/>
  <c r="B16" i="2"/>
  <c r="B18" i="4" s="1"/>
  <c r="C16" i="2"/>
  <c r="C18" i="4" s="1"/>
  <c r="D16" i="2"/>
  <c r="D18" i="4" s="1"/>
  <c r="E16" i="2"/>
  <c r="E18" i="4" s="1"/>
  <c r="F16" i="2"/>
  <c r="F18" i="4" s="1"/>
  <c r="G16" i="2"/>
  <c r="G18" i="4" s="1"/>
  <c r="H16" i="2"/>
  <c r="I16" i="2"/>
  <c r="J16" i="2"/>
  <c r="K16" i="2"/>
  <c r="L16" i="2"/>
  <c r="M16" i="2"/>
  <c r="N16" i="2"/>
  <c r="O16" i="2"/>
  <c r="P16" i="2"/>
  <c r="Q16" i="2"/>
  <c r="B17" i="2"/>
  <c r="B19" i="4" s="1"/>
  <c r="C17" i="2"/>
  <c r="D17" i="2"/>
  <c r="D19" i="4" s="1"/>
  <c r="E17" i="2"/>
  <c r="E19" i="4" s="1"/>
  <c r="F17" i="2"/>
  <c r="F19" i="4" s="1"/>
  <c r="G17" i="2"/>
  <c r="G19" i="4" s="1"/>
  <c r="H17" i="2"/>
  <c r="H19" i="4" s="1"/>
  <c r="I17" i="2"/>
  <c r="J17" i="2"/>
  <c r="J19" i="4" s="1"/>
  <c r="K17" i="2"/>
  <c r="L17" i="2"/>
  <c r="L19" i="4" s="1"/>
  <c r="M17" i="2"/>
  <c r="M19" i="4" s="1"/>
  <c r="N17" i="2"/>
  <c r="O17" i="2"/>
  <c r="P17" i="2"/>
  <c r="Q17" i="2"/>
  <c r="B18" i="2"/>
  <c r="B20" i="4" s="1"/>
  <c r="C18" i="2"/>
  <c r="C20" i="4" s="1"/>
  <c r="D18" i="2"/>
  <c r="E18" i="2"/>
  <c r="E20" i="4" s="1"/>
  <c r="F18" i="2"/>
  <c r="G18" i="2"/>
  <c r="H18" i="2"/>
  <c r="I18" i="2"/>
  <c r="I20" i="4" s="1"/>
  <c r="J18" i="2"/>
  <c r="J20" i="4" s="1"/>
  <c r="K18" i="2"/>
  <c r="L18" i="2"/>
  <c r="M18" i="2"/>
  <c r="N18" i="2"/>
  <c r="O18" i="2"/>
  <c r="P18" i="2"/>
  <c r="Q18" i="2"/>
  <c r="B19" i="2"/>
  <c r="C19" i="2"/>
  <c r="C21" i="4" s="1"/>
  <c r="D19" i="2"/>
  <c r="D21" i="4" s="1"/>
  <c r="E19" i="2"/>
  <c r="E21" i="4" s="1"/>
  <c r="F19" i="2"/>
  <c r="F21" i="4" s="1"/>
  <c r="G19" i="2"/>
  <c r="G21" i="4" s="1"/>
  <c r="H19" i="2"/>
  <c r="H21" i="4" s="1"/>
  <c r="I19" i="2"/>
  <c r="I21" i="4" s="1"/>
  <c r="J19" i="2"/>
  <c r="K19" i="2"/>
  <c r="L19" i="2"/>
  <c r="L21" i="4" s="1"/>
  <c r="M19" i="2"/>
  <c r="N19" i="2"/>
  <c r="O19" i="2"/>
  <c r="P19" i="2"/>
  <c r="Q19" i="2"/>
  <c r="B20" i="2"/>
  <c r="B22" i="4" s="1"/>
  <c r="C20" i="2"/>
  <c r="C22" i="4" s="1"/>
  <c r="D20" i="2"/>
  <c r="D22" i="4" s="1"/>
  <c r="E20" i="2"/>
  <c r="F20" i="2"/>
  <c r="F22" i="4" s="1"/>
  <c r="G20" i="2"/>
  <c r="G22" i="4" s="1"/>
  <c r="H20" i="2"/>
  <c r="I20" i="2"/>
  <c r="J20" i="2"/>
  <c r="K20" i="2"/>
  <c r="L20" i="2"/>
  <c r="M20" i="2"/>
  <c r="N20" i="2"/>
  <c r="O20" i="2"/>
  <c r="P20" i="2"/>
  <c r="Q20" i="2"/>
  <c r="B21" i="2"/>
  <c r="B23" i="4" s="1"/>
  <c r="C21" i="2"/>
  <c r="C23" i="4" s="1"/>
  <c r="D21" i="2"/>
  <c r="D23" i="4" s="1"/>
  <c r="E21" i="2"/>
  <c r="E23" i="4" s="1"/>
  <c r="F21" i="2"/>
  <c r="F23" i="4" s="1"/>
  <c r="G21" i="2"/>
  <c r="H21" i="2"/>
  <c r="I21" i="2"/>
  <c r="I23" i="4" s="1"/>
  <c r="J21" i="2"/>
  <c r="J23" i="4" s="1"/>
  <c r="K21" i="2"/>
  <c r="K23" i="4" s="1"/>
  <c r="L21" i="2"/>
  <c r="M21" i="2"/>
  <c r="N21" i="2"/>
  <c r="O21" i="2"/>
  <c r="P21" i="2"/>
  <c r="Q21" i="2"/>
  <c r="B22" i="2"/>
  <c r="C22" i="2"/>
  <c r="C24" i="4" s="1"/>
  <c r="D22" i="2"/>
  <c r="E22" i="2"/>
  <c r="E24" i="4" s="1"/>
  <c r="F22" i="2"/>
  <c r="F24" i="4" s="1"/>
  <c r="G22" i="2"/>
  <c r="G24" i="4" s="1"/>
  <c r="H22" i="2"/>
  <c r="I22" i="2"/>
  <c r="J22" i="2"/>
  <c r="K22" i="2"/>
  <c r="L22" i="2"/>
  <c r="M22" i="2"/>
  <c r="N22" i="2"/>
  <c r="O22" i="2"/>
  <c r="P22" i="2"/>
  <c r="Q22" i="2"/>
  <c r="B23" i="2"/>
  <c r="C23" i="2"/>
  <c r="D23" i="2"/>
  <c r="E23" i="2"/>
  <c r="F23" i="2"/>
  <c r="F25" i="4" s="1"/>
  <c r="G23" i="2"/>
  <c r="G25" i="4" s="1"/>
  <c r="H23" i="2"/>
  <c r="H25" i="4" s="1"/>
  <c r="I23" i="2"/>
  <c r="J23" i="2"/>
  <c r="J25" i="4" s="1"/>
  <c r="K23" i="2"/>
  <c r="L23" i="2"/>
  <c r="M23" i="2"/>
  <c r="N23" i="2"/>
  <c r="O23" i="2"/>
  <c r="P23" i="2"/>
  <c r="Q23" i="2"/>
  <c r="B24" i="2"/>
  <c r="B26" i="4" s="1"/>
  <c r="C24" i="2"/>
  <c r="C26" i="4" s="1"/>
  <c r="D24" i="2"/>
  <c r="D26" i="4" s="1"/>
  <c r="E24" i="2"/>
  <c r="E26" i="4" s="1"/>
  <c r="F24" i="2"/>
  <c r="F26" i="4" s="1"/>
  <c r="G24" i="2"/>
  <c r="G26" i="4" s="1"/>
  <c r="H24" i="2"/>
  <c r="I24" i="2"/>
  <c r="J24" i="2"/>
  <c r="J26" i="4" s="1"/>
  <c r="K24" i="2"/>
  <c r="L24" i="2"/>
  <c r="M24" i="2"/>
  <c r="N24" i="2"/>
  <c r="O24" i="2"/>
  <c r="P24" i="2"/>
  <c r="Q24" i="2"/>
  <c r="B32" i="2"/>
  <c r="C32" i="2"/>
  <c r="C33" i="4" s="1"/>
  <c r="D32" i="2"/>
  <c r="D33" i="4" s="1"/>
  <c r="E32" i="2"/>
  <c r="E33" i="4" s="1"/>
  <c r="F32" i="2"/>
  <c r="F33" i="4" s="1"/>
  <c r="G32" i="2"/>
  <c r="G33" i="4" s="1"/>
  <c r="B33" i="2"/>
  <c r="B34" i="4" s="1"/>
  <c r="C33" i="2"/>
  <c r="D33" i="2"/>
  <c r="D34" i="4" s="1"/>
  <c r="E33" i="2"/>
  <c r="E34" i="4" s="1"/>
  <c r="F33" i="2"/>
  <c r="G33" i="2"/>
  <c r="G34" i="4" s="1"/>
  <c r="B34" i="2"/>
  <c r="B35" i="4" s="1"/>
  <c r="C34" i="2"/>
  <c r="D34" i="2"/>
  <c r="D35" i="4" s="1"/>
  <c r="E34" i="2"/>
  <c r="E35" i="4" s="1"/>
  <c r="E55" i="4" s="1"/>
  <c r="F34" i="2"/>
  <c r="F35" i="4" s="1"/>
  <c r="G34" i="2"/>
  <c r="G35" i="4" s="1"/>
  <c r="B35" i="2"/>
  <c r="C35" i="2"/>
  <c r="C36" i="4" s="1"/>
  <c r="D35" i="2"/>
  <c r="D36" i="4" s="1"/>
  <c r="E35" i="2"/>
  <c r="E36" i="4" s="1"/>
  <c r="F35" i="2"/>
  <c r="G35" i="2"/>
  <c r="G36" i="4" s="1"/>
  <c r="B36" i="2"/>
  <c r="B37" i="4" s="1"/>
  <c r="C36" i="2"/>
  <c r="C37" i="4" s="1"/>
  <c r="D36" i="2"/>
  <c r="D37" i="4" s="1"/>
  <c r="E36" i="2"/>
  <c r="E37" i="4"/>
  <c r="F36" i="2"/>
  <c r="F37" i="4" s="1"/>
  <c r="G36" i="2"/>
  <c r="G37" i="4" s="1"/>
  <c r="B37" i="2"/>
  <c r="B38" i="4" s="1"/>
  <c r="C37" i="2"/>
  <c r="C38" i="4" s="1"/>
  <c r="D37" i="2"/>
  <c r="E37" i="2"/>
  <c r="E38" i="4" s="1"/>
  <c r="F37" i="2"/>
  <c r="G37" i="2"/>
  <c r="G38" i="4" s="1"/>
  <c r="B38" i="2"/>
  <c r="C38" i="2"/>
  <c r="C39" i="4" s="1"/>
  <c r="D38" i="2"/>
  <c r="D39" i="4" s="1"/>
  <c r="E38" i="2"/>
  <c r="E39" i="4" s="1"/>
  <c r="F38" i="2"/>
  <c r="G38" i="2"/>
  <c r="G39" i="4" s="1"/>
  <c r="B39" i="2"/>
  <c r="C39" i="2"/>
  <c r="D39" i="2"/>
  <c r="D40" i="4" s="1"/>
  <c r="E39" i="2"/>
  <c r="E40" i="4" s="1"/>
  <c r="F39" i="2"/>
  <c r="F40" i="4" s="1"/>
  <c r="G39" i="2"/>
  <c r="G40" i="4" s="1"/>
  <c r="B40" i="2"/>
  <c r="B41" i="4" s="1"/>
  <c r="C40" i="2"/>
  <c r="D40" i="2"/>
  <c r="D41" i="4" s="1"/>
  <c r="E40" i="2"/>
  <c r="E41" i="4" s="1"/>
  <c r="F40" i="2"/>
  <c r="G40" i="2"/>
  <c r="G41" i="4" s="1"/>
  <c r="B41" i="2"/>
  <c r="B42" i="4" s="1"/>
  <c r="C41" i="2"/>
  <c r="C42" i="4" s="1"/>
  <c r="D41" i="2"/>
  <c r="D42" i="4" s="1"/>
  <c r="E41" i="2"/>
  <c r="E42" i="4" s="1"/>
  <c r="F41" i="2"/>
  <c r="F42" i="4" s="1"/>
  <c r="G41" i="2"/>
  <c r="B42" i="2"/>
  <c r="B43" i="4" s="1"/>
  <c r="C42" i="2"/>
  <c r="D42" i="2"/>
  <c r="D43" i="4"/>
  <c r="E42" i="2"/>
  <c r="E43" i="4" s="1"/>
  <c r="F42" i="2"/>
  <c r="F43" i="4" s="1"/>
  <c r="G42" i="2"/>
  <c r="G43" i="4" s="1"/>
  <c r="B43" i="2"/>
  <c r="B44" i="4" s="1"/>
  <c r="C43" i="2"/>
  <c r="C44" i="4" s="1"/>
  <c r="D43" i="2"/>
  <c r="D44" i="4" s="1"/>
  <c r="E43" i="2"/>
  <c r="E64" i="2" s="1"/>
  <c r="E44" i="4"/>
  <c r="F43" i="2"/>
  <c r="F44" i="4" s="1"/>
  <c r="G43" i="2"/>
  <c r="G44" i="4" s="1"/>
  <c r="B44" i="2"/>
  <c r="B45" i="4"/>
  <c r="C44" i="2"/>
  <c r="C45" i="4" s="1"/>
  <c r="D44" i="2"/>
  <c r="D45" i="4" s="1"/>
  <c r="E44" i="2"/>
  <c r="E45" i="4" s="1"/>
  <c r="F44" i="2"/>
  <c r="F45" i="4" s="1"/>
  <c r="G44" i="2"/>
  <c r="G45" i="4" s="1"/>
  <c r="B45" i="2"/>
  <c r="B46" i="4" s="1"/>
  <c r="C45" i="2"/>
  <c r="C46" i="4" s="1"/>
  <c r="D45" i="2"/>
  <c r="E45" i="2"/>
  <c r="E46" i="4" s="1"/>
  <c r="F45" i="2"/>
  <c r="G45" i="2"/>
  <c r="E60" i="2"/>
  <c r="K292" i="2"/>
  <c r="F95" i="24" s="1"/>
  <c r="M292" i="2"/>
  <c r="H95" i="24" s="1"/>
  <c r="O292" i="2"/>
  <c r="H293" i="2"/>
  <c r="J293" i="2"/>
  <c r="K293" i="2"/>
  <c r="L293" i="2"/>
  <c r="M293" i="2"/>
  <c r="N293" i="2"/>
  <c r="O293" i="2"/>
  <c r="P293" i="2"/>
  <c r="Q293" i="2"/>
  <c r="H294" i="2"/>
  <c r="I294" i="2"/>
  <c r="K294" i="2"/>
  <c r="L294" i="2"/>
  <c r="N294" i="2"/>
  <c r="O294" i="2"/>
  <c r="P294" i="2"/>
  <c r="Q294" i="2"/>
  <c r="I295" i="2"/>
  <c r="J295" i="2"/>
  <c r="K295" i="2"/>
  <c r="L295" i="2"/>
  <c r="M295" i="2"/>
  <c r="N295" i="2"/>
  <c r="O295" i="2"/>
  <c r="P295" i="2"/>
  <c r="Q295" i="2"/>
  <c r="H296" i="2"/>
  <c r="I296" i="2"/>
  <c r="J296" i="2"/>
  <c r="K296" i="2"/>
  <c r="L296" i="2"/>
  <c r="M296" i="2"/>
  <c r="N296" i="2"/>
  <c r="O296" i="2"/>
  <c r="P296" i="2"/>
  <c r="H297" i="2"/>
  <c r="I297" i="2"/>
  <c r="J297" i="2"/>
  <c r="L297" i="2"/>
  <c r="O297" i="2"/>
  <c r="P297" i="2"/>
  <c r="K298" i="2"/>
  <c r="L298" i="2"/>
  <c r="N298" i="2"/>
  <c r="O298" i="2"/>
  <c r="H299" i="2"/>
  <c r="I299" i="2"/>
  <c r="J299" i="2"/>
  <c r="K299" i="2"/>
  <c r="M299" i="2"/>
  <c r="N299" i="2"/>
  <c r="P299" i="2"/>
  <c r="Q299" i="2"/>
  <c r="H300" i="2"/>
  <c r="I300" i="2"/>
  <c r="J300" i="2"/>
  <c r="K300" i="2"/>
  <c r="L300" i="2"/>
  <c r="M300" i="2"/>
  <c r="O300" i="2"/>
  <c r="P300" i="2"/>
  <c r="Q300" i="2"/>
  <c r="H301" i="2"/>
  <c r="I301" i="2"/>
  <c r="J301" i="2"/>
  <c r="K301" i="2"/>
  <c r="L301" i="2"/>
  <c r="M301" i="2"/>
  <c r="N301" i="2"/>
  <c r="O301" i="2"/>
  <c r="P301" i="2"/>
  <c r="Q301" i="2"/>
  <c r="I302" i="2"/>
  <c r="L302" i="2"/>
  <c r="M302" i="2"/>
  <c r="N302" i="2"/>
  <c r="P302" i="2"/>
  <c r="Q302" i="2"/>
  <c r="H303" i="2"/>
  <c r="I303" i="2"/>
  <c r="J303" i="2"/>
  <c r="K303" i="2"/>
  <c r="L303" i="2"/>
  <c r="M303" i="2"/>
  <c r="N303" i="2"/>
  <c r="O303" i="2"/>
  <c r="Q303" i="2"/>
  <c r="H304" i="2"/>
  <c r="K304" i="2"/>
  <c r="L304" i="2"/>
  <c r="O304" i="2"/>
  <c r="P304" i="2"/>
  <c r="Q304" i="2"/>
  <c r="H305" i="2"/>
  <c r="I305" i="2"/>
  <c r="J305" i="2"/>
  <c r="K305" i="2"/>
  <c r="L305" i="2"/>
  <c r="M305" i="2"/>
  <c r="O305" i="2"/>
  <c r="P305" i="2"/>
  <c r="Q305" i="2"/>
  <c r="H306" i="2"/>
  <c r="I306" i="2"/>
  <c r="J306" i="2"/>
  <c r="K306" i="2"/>
  <c r="L306" i="2"/>
  <c r="M306" i="2"/>
  <c r="N306" i="2"/>
  <c r="O306" i="2"/>
  <c r="P306" i="2"/>
  <c r="Q306" i="2"/>
  <c r="I307" i="2"/>
  <c r="K307" i="2"/>
  <c r="L307" i="2"/>
  <c r="M307" i="2"/>
  <c r="P307" i="2"/>
  <c r="Q307" i="2"/>
  <c r="H308" i="2"/>
  <c r="I308" i="2"/>
  <c r="J308" i="2"/>
  <c r="L308" i="2"/>
  <c r="M308" i="2"/>
  <c r="N308" i="2"/>
  <c r="O308" i="2"/>
  <c r="P308" i="2"/>
  <c r="Q308" i="2"/>
  <c r="H309" i="2"/>
  <c r="I309" i="2"/>
  <c r="J309" i="2"/>
  <c r="K309" i="2"/>
  <c r="L309" i="2"/>
  <c r="N309" i="2"/>
  <c r="O309" i="2"/>
  <c r="Q309" i="2"/>
  <c r="H310" i="2"/>
  <c r="I310" i="2"/>
  <c r="J310" i="2"/>
  <c r="K310" i="2"/>
  <c r="L310" i="2"/>
  <c r="M310" i="2"/>
  <c r="N310" i="2"/>
  <c r="O310" i="2"/>
  <c r="P310" i="2"/>
  <c r="H311" i="2"/>
  <c r="I311" i="2"/>
  <c r="J311" i="2"/>
  <c r="K311" i="2"/>
  <c r="L311" i="2"/>
  <c r="M311" i="2"/>
  <c r="N311" i="2"/>
  <c r="O311" i="2"/>
  <c r="P311" i="2"/>
  <c r="Q311" i="2"/>
  <c r="K312" i="2"/>
  <c r="L312" i="2"/>
  <c r="M312" i="2"/>
  <c r="N312" i="2"/>
  <c r="P312" i="2"/>
  <c r="Q312" i="2"/>
  <c r="H313" i="2"/>
  <c r="I313" i="2"/>
  <c r="J313" i="2"/>
  <c r="K313" i="2"/>
  <c r="M313" i="2"/>
  <c r="N313" i="2"/>
  <c r="O313" i="2"/>
  <c r="P313" i="2"/>
  <c r="Q313" i="2"/>
  <c r="H314" i="2"/>
  <c r="I314" i="2"/>
  <c r="J314" i="2"/>
  <c r="K314" i="2"/>
  <c r="L314" i="2"/>
  <c r="M314" i="2"/>
  <c r="N314" i="2"/>
  <c r="O314" i="2"/>
  <c r="Q314" i="2"/>
  <c r="H315" i="2"/>
  <c r="J315" i="2"/>
  <c r="K315" i="2"/>
  <c r="L315" i="2"/>
  <c r="M315" i="2"/>
  <c r="N315" i="2"/>
  <c r="O315" i="2"/>
  <c r="P315" i="2"/>
  <c r="Q315" i="2"/>
  <c r="H316" i="2"/>
  <c r="I316" i="2"/>
  <c r="J316" i="2"/>
  <c r="L316" i="2"/>
  <c r="M316" i="2"/>
  <c r="N316" i="2"/>
  <c r="O316" i="2"/>
  <c r="P316" i="2"/>
  <c r="H317" i="2"/>
  <c r="I317" i="2"/>
  <c r="J317" i="2"/>
  <c r="L317" i="2"/>
  <c r="M317" i="2"/>
  <c r="Q317" i="2"/>
  <c r="H318" i="2"/>
  <c r="I318" i="2"/>
  <c r="J318" i="2"/>
  <c r="K318" i="2"/>
  <c r="L318" i="2"/>
  <c r="N318" i="2"/>
  <c r="O318" i="2"/>
  <c r="P318" i="2"/>
  <c r="H319" i="2"/>
  <c r="I319" i="2"/>
  <c r="J319" i="2"/>
  <c r="K319" i="2"/>
  <c r="L319" i="2"/>
  <c r="M319" i="2"/>
  <c r="N319" i="2"/>
  <c r="O319" i="2"/>
  <c r="P319" i="2"/>
  <c r="Q319" i="2"/>
  <c r="I320" i="2"/>
  <c r="K320" i="2"/>
  <c r="L320" i="2"/>
  <c r="M320" i="2"/>
  <c r="O320" i="2"/>
  <c r="P320" i="2"/>
  <c r="Q320" i="2"/>
  <c r="H321" i="2"/>
  <c r="I321" i="2"/>
  <c r="J321" i="2"/>
  <c r="K321" i="2"/>
  <c r="L321" i="2"/>
  <c r="M321" i="2"/>
  <c r="N321" i="2"/>
  <c r="O321" i="2"/>
  <c r="P321" i="2"/>
  <c r="Q321" i="2"/>
  <c r="H322" i="2"/>
  <c r="I322" i="2"/>
  <c r="J322" i="2"/>
  <c r="K322" i="2"/>
  <c r="L322" i="2"/>
  <c r="M322" i="2"/>
  <c r="N322" i="2"/>
  <c r="O322" i="2"/>
  <c r="P322" i="2"/>
  <c r="Q322" i="2"/>
  <c r="H323" i="2"/>
  <c r="I323" i="2"/>
  <c r="J323" i="2"/>
  <c r="K323" i="2"/>
  <c r="L323" i="2"/>
  <c r="M323" i="2"/>
  <c r="N323" i="2"/>
  <c r="O323" i="2"/>
  <c r="Q323" i="2"/>
  <c r="H324" i="2"/>
  <c r="I324" i="2"/>
  <c r="J324" i="2"/>
  <c r="L324" i="2"/>
  <c r="M324" i="2"/>
  <c r="N324" i="2"/>
  <c r="P324" i="2"/>
  <c r="Q324" i="2"/>
  <c r="I325" i="2"/>
  <c r="J325" i="2"/>
  <c r="K325" i="2"/>
  <c r="M325" i="2"/>
  <c r="N325" i="2"/>
  <c r="O325" i="2"/>
  <c r="P325" i="2"/>
  <c r="Q325" i="2"/>
  <c r="I326" i="2"/>
  <c r="K326" i="2"/>
  <c r="L326" i="2"/>
  <c r="N326" i="2"/>
  <c r="O326" i="2"/>
  <c r="P326" i="2"/>
  <c r="H327" i="2"/>
  <c r="I327" i="2"/>
  <c r="J327" i="2"/>
  <c r="L327" i="2"/>
  <c r="M327" i="2"/>
  <c r="P327" i="2"/>
  <c r="Q327" i="2"/>
  <c r="H328" i="2"/>
  <c r="J328" i="2"/>
  <c r="K328" i="2"/>
  <c r="L328" i="2"/>
  <c r="M328" i="2"/>
  <c r="N328" i="2"/>
  <c r="O328" i="2"/>
  <c r="P328" i="2"/>
  <c r="H329" i="2"/>
  <c r="J329" i="2"/>
  <c r="K329" i="2"/>
  <c r="L329" i="2"/>
  <c r="N329" i="2"/>
  <c r="O329" i="2"/>
  <c r="P329" i="2"/>
  <c r="Q329" i="2"/>
  <c r="H330" i="2"/>
  <c r="I330" i="2"/>
  <c r="J330" i="2"/>
  <c r="K330" i="2"/>
  <c r="L330" i="2"/>
  <c r="M330" i="2"/>
  <c r="N330" i="2"/>
  <c r="O330" i="2"/>
  <c r="P330" i="2"/>
  <c r="Q330" i="2"/>
  <c r="I331" i="2"/>
  <c r="J331" i="2"/>
  <c r="K331" i="2"/>
  <c r="M331" i="2"/>
  <c r="N331" i="2"/>
  <c r="O331" i="2"/>
  <c r="P331" i="2"/>
  <c r="Q331" i="2"/>
  <c r="H332" i="2"/>
  <c r="J332" i="2"/>
  <c r="K332" i="2"/>
  <c r="L332" i="2"/>
  <c r="O332" i="2"/>
  <c r="Q332" i="2"/>
  <c r="H333" i="2"/>
  <c r="I333" i="2"/>
  <c r="K333" i="2"/>
  <c r="M333" i="2"/>
  <c r="N333" i="2"/>
  <c r="P333" i="2"/>
  <c r="Q333" i="2"/>
  <c r="H334" i="2"/>
  <c r="I334" i="2"/>
  <c r="J334" i="2"/>
  <c r="K334" i="2"/>
  <c r="L334" i="2"/>
  <c r="M334" i="2"/>
  <c r="O334" i="2"/>
  <c r="P334" i="2"/>
  <c r="Q334" i="2"/>
  <c r="H335" i="2"/>
  <c r="I335" i="2"/>
  <c r="J335" i="2"/>
  <c r="K335" i="2"/>
  <c r="M335" i="2"/>
  <c r="N335" i="2"/>
  <c r="O335" i="2"/>
  <c r="P335" i="2"/>
  <c r="Q335" i="2"/>
  <c r="H336" i="2"/>
  <c r="I336" i="2"/>
  <c r="J336" i="2"/>
  <c r="K336" i="2"/>
  <c r="L336" i="2"/>
  <c r="M336" i="2"/>
  <c r="N336" i="2"/>
  <c r="O336" i="2"/>
  <c r="P336" i="2"/>
  <c r="Q336" i="2"/>
  <c r="H337" i="2"/>
  <c r="K337" i="2"/>
  <c r="M337" i="2"/>
  <c r="N337" i="2"/>
  <c r="O337" i="2"/>
  <c r="P337" i="2"/>
  <c r="Q337" i="2"/>
  <c r="H338" i="2"/>
  <c r="I338" i="2"/>
  <c r="J338" i="2"/>
  <c r="K338" i="2"/>
  <c r="M338" i="2"/>
  <c r="N338" i="2"/>
  <c r="O338" i="2"/>
  <c r="P338" i="2"/>
  <c r="Q338" i="2"/>
  <c r="I339" i="2"/>
  <c r="K339" i="2"/>
  <c r="L339" i="2"/>
  <c r="M339" i="2"/>
  <c r="N339" i="2"/>
  <c r="O339" i="2"/>
  <c r="P339" i="2"/>
  <c r="Q339" i="2"/>
  <c r="H340" i="2"/>
  <c r="I340" i="2"/>
  <c r="J340" i="2"/>
  <c r="K340" i="2"/>
  <c r="L340" i="2"/>
  <c r="M340" i="2"/>
  <c r="N340" i="2"/>
  <c r="P340" i="2"/>
  <c r="Q340" i="2"/>
  <c r="H341" i="2"/>
  <c r="I341" i="2"/>
  <c r="J341" i="2"/>
  <c r="K341" i="2"/>
  <c r="L341" i="2"/>
  <c r="M341" i="2"/>
  <c r="N341" i="2"/>
  <c r="O341" i="2"/>
  <c r="P341" i="2"/>
  <c r="Q341" i="2"/>
  <c r="H342" i="2"/>
  <c r="I342" i="2"/>
  <c r="K342" i="2"/>
  <c r="M342" i="2"/>
  <c r="N342" i="2"/>
  <c r="O342" i="2"/>
  <c r="I343" i="2"/>
  <c r="J343" i="2"/>
  <c r="L343" i="2"/>
  <c r="M343" i="2"/>
  <c r="N343" i="2"/>
  <c r="P343" i="2"/>
  <c r="H344" i="2"/>
  <c r="I344" i="2"/>
  <c r="J344" i="2"/>
  <c r="K344" i="2"/>
  <c r="L344" i="2"/>
  <c r="M344" i="2"/>
  <c r="N344" i="2"/>
  <c r="O344" i="2"/>
  <c r="P344" i="2"/>
  <c r="Q344" i="2"/>
  <c r="H345" i="2"/>
  <c r="J345" i="2"/>
  <c r="K345" i="2"/>
  <c r="M345" i="2"/>
  <c r="O345" i="2"/>
  <c r="P345" i="2"/>
  <c r="Q345" i="2"/>
  <c r="H346" i="2"/>
  <c r="J346" i="2"/>
  <c r="K346" i="2"/>
  <c r="L346" i="2"/>
  <c r="M346" i="2"/>
  <c r="N346" i="2"/>
  <c r="O346" i="2"/>
  <c r="P346" i="2"/>
  <c r="H347" i="2"/>
  <c r="I347" i="2"/>
  <c r="K347" i="2"/>
  <c r="L347" i="2"/>
  <c r="N347" i="2"/>
  <c r="O347" i="2"/>
  <c r="P347" i="2"/>
  <c r="H348" i="2"/>
  <c r="I348" i="2"/>
  <c r="J348" i="2"/>
  <c r="L348" i="2"/>
  <c r="M348" i="2"/>
  <c r="N348" i="2"/>
  <c r="O348" i="2"/>
  <c r="P348" i="2"/>
  <c r="Q348" i="2"/>
  <c r="J349" i="2"/>
  <c r="K349" i="2"/>
  <c r="M349" i="2"/>
  <c r="N349" i="2"/>
  <c r="Q349" i="2"/>
  <c r="H350" i="2"/>
  <c r="I350" i="2"/>
  <c r="J350" i="2"/>
  <c r="K350" i="2"/>
  <c r="L350" i="2"/>
  <c r="M350" i="2"/>
  <c r="N350" i="2"/>
  <c r="O350" i="2"/>
  <c r="P350" i="2"/>
  <c r="Q350" i="2"/>
  <c r="H351" i="2"/>
  <c r="I351" i="2"/>
  <c r="J351" i="2"/>
  <c r="K351" i="2"/>
  <c r="L351" i="2"/>
  <c r="M351" i="2"/>
  <c r="N351" i="2"/>
  <c r="O351" i="2"/>
  <c r="P351" i="2"/>
  <c r="Q351" i="2"/>
  <c r="I352" i="2"/>
  <c r="J352" i="2"/>
  <c r="K352" i="2"/>
  <c r="L352" i="2"/>
  <c r="N352" i="2"/>
  <c r="O352" i="2"/>
  <c r="P352" i="2"/>
  <c r="Q352" i="2"/>
  <c r="H353" i="2"/>
  <c r="J353" i="2"/>
  <c r="K353" i="2"/>
  <c r="M353" i="2"/>
  <c r="N353" i="2"/>
  <c r="O353" i="2"/>
  <c r="P353" i="2"/>
  <c r="H354" i="2"/>
  <c r="I354" i="2"/>
  <c r="J354" i="2"/>
  <c r="K354" i="2"/>
  <c r="L354" i="2"/>
  <c r="M354" i="2"/>
  <c r="N354" i="2"/>
  <c r="P354" i="2"/>
  <c r="Q354" i="2"/>
  <c r="H355" i="2"/>
  <c r="I355" i="2"/>
  <c r="J355" i="2"/>
  <c r="K355" i="2"/>
  <c r="L355" i="2"/>
  <c r="M355" i="2"/>
  <c r="N355" i="2"/>
  <c r="O355" i="2"/>
  <c r="Q355" i="2"/>
  <c r="H356" i="2"/>
  <c r="I356" i="2"/>
  <c r="K356" i="2"/>
  <c r="L356" i="2"/>
  <c r="M356" i="2"/>
  <c r="N356" i="2"/>
  <c r="O356" i="2"/>
  <c r="P356" i="2"/>
  <c r="Q356" i="2"/>
  <c r="H357" i="2"/>
  <c r="I357" i="2"/>
  <c r="J357" i="2"/>
  <c r="K357" i="2"/>
  <c r="L357" i="2"/>
  <c r="N357" i="2"/>
  <c r="O357" i="2"/>
  <c r="P357" i="2"/>
  <c r="H358" i="2"/>
  <c r="I358" i="2"/>
  <c r="K358" i="2"/>
  <c r="L358" i="2"/>
  <c r="N358" i="2"/>
  <c r="O358" i="2"/>
  <c r="P358" i="2"/>
  <c r="Q358" i="2"/>
  <c r="H359" i="2"/>
  <c r="I359" i="2"/>
  <c r="J359" i="2"/>
  <c r="M359" i="2"/>
  <c r="N359" i="2"/>
  <c r="O359" i="2"/>
  <c r="P359" i="2"/>
  <c r="Q359" i="2"/>
  <c r="H360" i="2"/>
  <c r="I360" i="2"/>
  <c r="J360" i="2"/>
  <c r="K360" i="2"/>
  <c r="L360" i="2"/>
  <c r="M360" i="2"/>
  <c r="N360" i="2"/>
  <c r="P360" i="2"/>
  <c r="Q360" i="2"/>
  <c r="H361" i="2"/>
  <c r="I361" i="2"/>
  <c r="J361" i="2"/>
  <c r="K361" i="2"/>
  <c r="L361" i="2"/>
  <c r="M361" i="2"/>
  <c r="N361" i="2"/>
  <c r="O361" i="2"/>
  <c r="Q361" i="2"/>
  <c r="H362" i="2"/>
  <c r="I362" i="2"/>
  <c r="J362" i="2"/>
  <c r="K362" i="2"/>
  <c r="L362" i="2"/>
  <c r="M362" i="2"/>
  <c r="N362" i="2"/>
  <c r="O362" i="2"/>
  <c r="P362" i="2"/>
  <c r="Q362" i="2"/>
  <c r="H363" i="2"/>
  <c r="J363" i="2"/>
  <c r="K363" i="2"/>
  <c r="L363" i="2"/>
  <c r="M363" i="2"/>
  <c r="N363" i="2"/>
  <c r="O363" i="2"/>
  <c r="P363" i="2"/>
  <c r="Q363" i="2"/>
  <c r="H364" i="2"/>
  <c r="I364" i="2"/>
  <c r="J364" i="2"/>
  <c r="K364" i="2"/>
  <c r="L364" i="2"/>
  <c r="M364" i="2"/>
  <c r="N364" i="2"/>
  <c r="O364" i="2"/>
  <c r="P364" i="2"/>
  <c r="Q364" i="2"/>
  <c r="H365" i="2"/>
  <c r="I365" i="2"/>
  <c r="J365" i="2"/>
  <c r="K365" i="2"/>
  <c r="L365" i="2"/>
  <c r="M365" i="2"/>
  <c r="N365" i="2"/>
  <c r="O365" i="2"/>
  <c r="Q365" i="2"/>
  <c r="H366" i="2"/>
  <c r="I366" i="2"/>
  <c r="J366" i="2"/>
  <c r="K366" i="2"/>
  <c r="L366" i="2"/>
  <c r="M366" i="2"/>
  <c r="N366" i="2"/>
  <c r="O366" i="2"/>
  <c r="P366" i="2"/>
  <c r="Q366" i="2"/>
  <c r="I367" i="2"/>
  <c r="J367" i="2"/>
  <c r="K367" i="2"/>
  <c r="L367" i="2"/>
  <c r="M367" i="2"/>
  <c r="N367" i="2"/>
  <c r="O367" i="2"/>
  <c r="P367" i="2"/>
  <c r="Q367" i="2"/>
  <c r="H368" i="2"/>
  <c r="J368" i="2"/>
  <c r="K368" i="2"/>
  <c r="L368" i="2"/>
  <c r="M368" i="2"/>
  <c r="N368" i="2"/>
  <c r="O368" i="2"/>
  <c r="P368" i="2"/>
  <c r="Q368" i="2"/>
  <c r="H369" i="2"/>
  <c r="I369" i="2"/>
  <c r="J369" i="2"/>
  <c r="K369" i="2"/>
  <c r="L369" i="2"/>
  <c r="M369" i="2"/>
  <c r="O369" i="2"/>
  <c r="P369" i="2"/>
  <c r="Q369" i="2"/>
  <c r="H370" i="2"/>
  <c r="I370" i="2"/>
  <c r="J370" i="2"/>
  <c r="K370" i="2"/>
  <c r="L370" i="2"/>
  <c r="M370" i="2"/>
  <c r="N370" i="2"/>
  <c r="O370" i="2"/>
  <c r="P370" i="2"/>
  <c r="Q370" i="2"/>
  <c r="H371" i="2"/>
  <c r="I371" i="2"/>
  <c r="J371" i="2"/>
  <c r="K371" i="2"/>
  <c r="L371" i="2"/>
  <c r="M371" i="2"/>
  <c r="N371" i="2"/>
  <c r="O371" i="2"/>
  <c r="P371" i="2"/>
  <c r="H372" i="2"/>
  <c r="I372" i="2"/>
  <c r="J372" i="2"/>
  <c r="K372" i="2"/>
  <c r="L372" i="2"/>
  <c r="M372" i="2"/>
  <c r="N372" i="2"/>
  <c r="O372" i="2"/>
  <c r="P372" i="2"/>
  <c r="Q372" i="2"/>
  <c r="H373" i="2"/>
  <c r="I373" i="2"/>
  <c r="J373" i="2"/>
  <c r="K373" i="2"/>
  <c r="L373" i="2"/>
  <c r="M373" i="2"/>
  <c r="O373" i="2"/>
  <c r="P373" i="2"/>
  <c r="Q373" i="2"/>
  <c r="H374" i="2"/>
  <c r="I374" i="2"/>
  <c r="J374" i="2"/>
  <c r="K374" i="2"/>
  <c r="L374" i="2"/>
  <c r="M374" i="2"/>
  <c r="N374" i="2"/>
  <c r="O374" i="2"/>
  <c r="P374" i="2"/>
  <c r="Q374" i="2"/>
  <c r="H375" i="2"/>
  <c r="I375" i="2"/>
  <c r="J375" i="2"/>
  <c r="K375" i="2"/>
  <c r="L375" i="2"/>
  <c r="M375" i="2"/>
  <c r="N375" i="2"/>
  <c r="O375" i="2"/>
  <c r="P375" i="2"/>
  <c r="Q375" i="2"/>
  <c r="H376" i="2"/>
  <c r="I376" i="2"/>
  <c r="J376" i="2"/>
  <c r="L376" i="2"/>
  <c r="M376" i="2"/>
  <c r="N376" i="2"/>
  <c r="O376" i="2"/>
  <c r="P376" i="2"/>
  <c r="H377" i="2"/>
  <c r="I377" i="2"/>
  <c r="J377" i="2"/>
  <c r="K377" i="2"/>
  <c r="L377" i="2"/>
  <c r="M377" i="2"/>
  <c r="N377" i="2"/>
  <c r="O377" i="2"/>
  <c r="P377" i="2"/>
  <c r="Q377" i="2"/>
  <c r="H378" i="2"/>
  <c r="I378" i="2"/>
  <c r="J378" i="2"/>
  <c r="K378" i="2"/>
  <c r="L378" i="2"/>
  <c r="M378" i="2"/>
  <c r="N378" i="2"/>
  <c r="O378" i="2"/>
  <c r="P378" i="2"/>
  <c r="Q378" i="2"/>
  <c r="H379" i="2"/>
  <c r="I379" i="2"/>
  <c r="J379" i="2"/>
  <c r="K379" i="2"/>
  <c r="L379" i="2"/>
  <c r="M379" i="2"/>
  <c r="N379" i="2"/>
  <c r="O379" i="2"/>
  <c r="P379" i="2"/>
  <c r="Q379" i="2"/>
  <c r="H380" i="2"/>
  <c r="I380" i="2"/>
  <c r="J380" i="2"/>
  <c r="K380" i="2"/>
  <c r="L380" i="2"/>
  <c r="M380" i="2"/>
  <c r="N380" i="2"/>
  <c r="O380" i="2"/>
  <c r="P380" i="2"/>
  <c r="Q380" i="2"/>
  <c r="H381" i="2"/>
  <c r="I381" i="2"/>
  <c r="J381" i="2"/>
  <c r="K381" i="2"/>
  <c r="L381" i="2"/>
  <c r="M381" i="2"/>
  <c r="N381" i="2"/>
  <c r="O381" i="2"/>
  <c r="P381" i="2"/>
  <c r="Q381" i="2"/>
  <c r="H382" i="2"/>
  <c r="I382" i="2"/>
  <c r="J382" i="2"/>
  <c r="K382" i="2"/>
  <c r="L382" i="2"/>
  <c r="M382" i="2"/>
  <c r="N382" i="2"/>
  <c r="O382" i="2"/>
  <c r="P382" i="2"/>
  <c r="Q382" i="2"/>
  <c r="H383" i="2"/>
  <c r="I383" i="2"/>
  <c r="J383" i="2"/>
  <c r="K383" i="2"/>
  <c r="L383" i="2"/>
  <c r="M383" i="2"/>
  <c r="N383" i="2"/>
  <c r="O383" i="2"/>
  <c r="P383" i="2"/>
  <c r="Q383" i="2"/>
  <c r="H384" i="2"/>
  <c r="I384" i="2"/>
  <c r="J384" i="2"/>
  <c r="K384" i="2"/>
  <c r="L384" i="2"/>
  <c r="M384" i="2"/>
  <c r="N384" i="2"/>
  <c r="O384" i="2"/>
  <c r="P384" i="2"/>
  <c r="Q384" i="2"/>
  <c r="H385" i="2"/>
  <c r="I385" i="2"/>
  <c r="J385" i="2"/>
  <c r="K385" i="2"/>
  <c r="L385" i="2"/>
  <c r="M385" i="2"/>
  <c r="N385" i="2"/>
  <c r="O385" i="2"/>
  <c r="P385" i="2"/>
  <c r="Q385" i="2"/>
  <c r="H386" i="2"/>
  <c r="I386" i="2"/>
  <c r="J386" i="2"/>
  <c r="K386" i="2"/>
  <c r="L386" i="2"/>
  <c r="N386" i="2"/>
  <c r="O386" i="2"/>
  <c r="P386" i="2"/>
  <c r="Q386" i="2"/>
  <c r="H387" i="2"/>
  <c r="I387" i="2"/>
  <c r="J387" i="2"/>
  <c r="K387" i="2"/>
  <c r="L387" i="2"/>
  <c r="N387" i="2"/>
  <c r="O387" i="2"/>
  <c r="P387" i="2"/>
  <c r="Q387" i="2"/>
  <c r="H388" i="2"/>
  <c r="I388" i="2"/>
  <c r="J388" i="2"/>
  <c r="K388" i="2"/>
  <c r="L388" i="2"/>
  <c r="M388" i="2"/>
  <c r="N388" i="2"/>
  <c r="P388" i="2"/>
  <c r="Q388" i="2"/>
  <c r="H389" i="2"/>
  <c r="J389" i="2"/>
  <c r="K389" i="2"/>
  <c r="L389" i="2"/>
  <c r="N389" i="2"/>
  <c r="O389" i="2"/>
  <c r="P389" i="2"/>
  <c r="Q389" i="2"/>
  <c r="H390" i="2"/>
  <c r="I390" i="2"/>
  <c r="J390" i="2"/>
  <c r="K390" i="2"/>
  <c r="L390" i="2"/>
  <c r="M390" i="2"/>
  <c r="N390" i="2"/>
  <c r="O390" i="2"/>
  <c r="P390" i="2"/>
  <c r="Q390" i="2"/>
  <c r="H391" i="2"/>
  <c r="I391" i="2"/>
  <c r="J391" i="2"/>
  <c r="K391" i="2"/>
  <c r="L391" i="2"/>
  <c r="M391" i="2"/>
  <c r="N391" i="2"/>
  <c r="O391" i="2"/>
  <c r="P391" i="2"/>
  <c r="H392" i="2"/>
  <c r="J392" i="2"/>
  <c r="L392" i="2"/>
  <c r="M392" i="2"/>
  <c r="N392" i="2"/>
  <c r="P392" i="2"/>
  <c r="Q392" i="2"/>
  <c r="B292" i="2"/>
  <c r="C292" i="2"/>
  <c r="D292" i="2"/>
  <c r="E292" i="2"/>
  <c r="F292" i="2"/>
  <c r="G292" i="2"/>
  <c r="B293" i="2"/>
  <c r="C293" i="2"/>
  <c r="D293" i="2"/>
  <c r="E293" i="2"/>
  <c r="F293" i="2"/>
  <c r="G293" i="2"/>
  <c r="I293" i="2"/>
  <c r="B294" i="2"/>
  <c r="C294" i="2"/>
  <c r="D294" i="2"/>
  <c r="E294" i="2"/>
  <c r="F294" i="2"/>
  <c r="G294" i="2"/>
  <c r="J294" i="2"/>
  <c r="B295" i="2"/>
  <c r="C295" i="2"/>
  <c r="D295" i="2"/>
  <c r="E295" i="2"/>
  <c r="F295" i="2"/>
  <c r="G295" i="2"/>
  <c r="H295" i="2"/>
  <c r="B296" i="2"/>
  <c r="C296" i="2"/>
  <c r="D296" i="2"/>
  <c r="E296" i="2"/>
  <c r="F296" i="2"/>
  <c r="G296" i="2"/>
  <c r="B297" i="2"/>
  <c r="C297" i="2"/>
  <c r="D297" i="2"/>
  <c r="E297" i="2"/>
  <c r="F297" i="2"/>
  <c r="G297" i="2"/>
  <c r="M297" i="2"/>
  <c r="N297" i="2"/>
  <c r="Q297" i="2"/>
  <c r="B298" i="2"/>
  <c r="C298" i="2"/>
  <c r="D298" i="2"/>
  <c r="E298" i="2"/>
  <c r="F298" i="2"/>
  <c r="G298" i="2"/>
  <c r="B299" i="2"/>
  <c r="C299" i="2"/>
  <c r="D299" i="2"/>
  <c r="E299" i="2"/>
  <c r="F299" i="2"/>
  <c r="G299" i="2"/>
  <c r="L299" i="2"/>
  <c r="B300" i="2"/>
  <c r="C300" i="2"/>
  <c r="D300" i="2"/>
  <c r="E300" i="2"/>
  <c r="F300" i="2"/>
  <c r="G300" i="2"/>
  <c r="N300" i="2"/>
  <c r="B301" i="2"/>
  <c r="C301" i="2"/>
  <c r="D301" i="2"/>
  <c r="E301" i="2"/>
  <c r="F301" i="2"/>
  <c r="G301" i="2"/>
  <c r="B302" i="2"/>
  <c r="C302" i="2"/>
  <c r="D302" i="2"/>
  <c r="E302" i="2"/>
  <c r="F302" i="2"/>
  <c r="G302" i="2"/>
  <c r="J302" i="2"/>
  <c r="B303" i="2"/>
  <c r="C303" i="2"/>
  <c r="D303" i="2"/>
  <c r="E303" i="2"/>
  <c r="F303" i="2"/>
  <c r="G303" i="2"/>
  <c r="B304" i="2"/>
  <c r="C304" i="2"/>
  <c r="D304" i="2"/>
  <c r="E304" i="2"/>
  <c r="F304" i="2"/>
  <c r="G304" i="2"/>
  <c r="B305" i="2"/>
  <c r="C305" i="2"/>
  <c r="D305" i="2"/>
  <c r="E305" i="2"/>
  <c r="F305" i="2"/>
  <c r="G305" i="2"/>
  <c r="N305" i="2"/>
  <c r="B306" i="2"/>
  <c r="C306" i="2"/>
  <c r="D306" i="2"/>
  <c r="E306" i="2"/>
  <c r="F306" i="2"/>
  <c r="G306" i="2"/>
  <c r="B307" i="2"/>
  <c r="C307" i="2"/>
  <c r="D307" i="2"/>
  <c r="E307" i="2"/>
  <c r="F307" i="2"/>
  <c r="G307" i="2"/>
  <c r="N307" i="2"/>
  <c r="B308" i="2"/>
  <c r="C308" i="2"/>
  <c r="D308" i="2"/>
  <c r="E308" i="2"/>
  <c r="F308" i="2"/>
  <c r="G308" i="2"/>
  <c r="B309" i="2"/>
  <c r="C309" i="2"/>
  <c r="D309" i="2"/>
  <c r="E309" i="2"/>
  <c r="F309" i="2"/>
  <c r="G309" i="2"/>
  <c r="B310" i="2"/>
  <c r="C310" i="2"/>
  <c r="D310" i="2"/>
  <c r="E310" i="2"/>
  <c r="F310" i="2"/>
  <c r="G310" i="2"/>
  <c r="B311" i="2"/>
  <c r="C311" i="2"/>
  <c r="D311" i="2"/>
  <c r="E311" i="2"/>
  <c r="F311" i="2"/>
  <c r="G311" i="2"/>
  <c r="B312" i="2"/>
  <c r="C312" i="2"/>
  <c r="D312" i="2"/>
  <c r="E312" i="2"/>
  <c r="F312" i="2"/>
  <c r="G312" i="2"/>
  <c r="J312" i="2"/>
  <c r="B313" i="2"/>
  <c r="C313" i="2"/>
  <c r="D313" i="2"/>
  <c r="E313" i="2"/>
  <c r="F313" i="2"/>
  <c r="G313" i="2"/>
  <c r="B314" i="2"/>
  <c r="C314" i="2"/>
  <c r="D314" i="2"/>
  <c r="E314" i="2"/>
  <c r="F314" i="2"/>
  <c r="G314" i="2"/>
  <c r="B315" i="2"/>
  <c r="C315" i="2"/>
  <c r="D315" i="2"/>
  <c r="E315" i="2"/>
  <c r="F315" i="2"/>
  <c r="G315" i="2"/>
  <c r="I315" i="2"/>
  <c r="B316" i="2"/>
  <c r="C316" i="2"/>
  <c r="D316" i="2"/>
  <c r="E316" i="2"/>
  <c r="F316" i="2"/>
  <c r="G316" i="2"/>
  <c r="B317" i="2"/>
  <c r="C317" i="2"/>
  <c r="D317" i="2"/>
  <c r="E317" i="2"/>
  <c r="F317" i="2"/>
  <c r="G317" i="2"/>
  <c r="N317" i="2"/>
  <c r="B318" i="2"/>
  <c r="C318" i="2"/>
  <c r="D318" i="2"/>
  <c r="E318" i="2"/>
  <c r="F318" i="2"/>
  <c r="G318" i="2"/>
  <c r="B319" i="2"/>
  <c r="C319" i="2"/>
  <c r="D319" i="2"/>
  <c r="E319" i="2"/>
  <c r="F319" i="2"/>
  <c r="G319" i="2"/>
  <c r="B320" i="2"/>
  <c r="C320" i="2"/>
  <c r="D320" i="2"/>
  <c r="E320" i="2"/>
  <c r="F320" i="2"/>
  <c r="G320" i="2"/>
  <c r="H320" i="2"/>
  <c r="B321" i="2"/>
  <c r="C321" i="2"/>
  <c r="D321" i="2"/>
  <c r="E321" i="2"/>
  <c r="F321" i="2"/>
  <c r="G321" i="2"/>
  <c r="B322" i="2"/>
  <c r="C322" i="2"/>
  <c r="D322" i="2"/>
  <c r="E322" i="2"/>
  <c r="F322" i="2"/>
  <c r="G322" i="2"/>
  <c r="B323" i="2"/>
  <c r="C323" i="2"/>
  <c r="D323" i="2"/>
  <c r="E323" i="2"/>
  <c r="F323" i="2"/>
  <c r="G323" i="2"/>
  <c r="B324" i="2"/>
  <c r="C324" i="2"/>
  <c r="D324" i="2"/>
  <c r="E324" i="2"/>
  <c r="F324" i="2"/>
  <c r="G324" i="2"/>
  <c r="B325" i="2"/>
  <c r="C325" i="2"/>
  <c r="D325" i="2"/>
  <c r="E325" i="2"/>
  <c r="F325" i="2"/>
  <c r="G325" i="2"/>
  <c r="B326" i="2"/>
  <c r="C326" i="2"/>
  <c r="D326" i="2"/>
  <c r="E326" i="2"/>
  <c r="F326" i="2"/>
  <c r="G326" i="2"/>
  <c r="H326" i="2"/>
  <c r="B327" i="2"/>
  <c r="C327" i="2"/>
  <c r="D327" i="2"/>
  <c r="E327" i="2"/>
  <c r="F327" i="2"/>
  <c r="G327" i="2"/>
  <c r="B328" i="2"/>
  <c r="C328" i="2"/>
  <c r="D328" i="2"/>
  <c r="E328" i="2"/>
  <c r="F328" i="2"/>
  <c r="G328" i="2"/>
  <c r="B329" i="2"/>
  <c r="C329" i="2"/>
  <c r="D329" i="2"/>
  <c r="E329" i="2"/>
  <c r="F329" i="2"/>
  <c r="G329" i="2"/>
  <c r="I329" i="2"/>
  <c r="B330" i="2"/>
  <c r="C330" i="2"/>
  <c r="D330" i="2"/>
  <c r="E330" i="2"/>
  <c r="F330" i="2"/>
  <c r="G330" i="2"/>
  <c r="B331" i="2"/>
  <c r="C331" i="2"/>
  <c r="D331" i="2"/>
  <c r="E331" i="2"/>
  <c r="F331" i="2"/>
  <c r="G331" i="2"/>
  <c r="B332" i="2"/>
  <c r="C332" i="2"/>
  <c r="D332" i="2"/>
  <c r="E332" i="2"/>
  <c r="F332" i="2"/>
  <c r="G332" i="2"/>
  <c r="N332" i="2"/>
  <c r="P332" i="2"/>
  <c r="B333" i="2"/>
  <c r="C333" i="2"/>
  <c r="D333" i="2"/>
  <c r="E333" i="2"/>
  <c r="F333" i="2"/>
  <c r="G333" i="2"/>
  <c r="J333" i="2"/>
  <c r="B334" i="2"/>
  <c r="C334" i="2"/>
  <c r="D334" i="2"/>
  <c r="E334" i="2"/>
  <c r="F334" i="2"/>
  <c r="G334" i="2"/>
  <c r="B335" i="2"/>
  <c r="C335" i="2"/>
  <c r="D335" i="2"/>
  <c r="E335" i="2"/>
  <c r="F335" i="2"/>
  <c r="G335" i="2"/>
  <c r="L335" i="2"/>
  <c r="B336" i="2"/>
  <c r="C336" i="2"/>
  <c r="D336" i="2"/>
  <c r="E336" i="2"/>
  <c r="F336" i="2"/>
  <c r="G336" i="2"/>
  <c r="B337" i="2"/>
  <c r="C337" i="2"/>
  <c r="D337" i="2"/>
  <c r="E337" i="2"/>
  <c r="F337" i="2"/>
  <c r="G337" i="2"/>
  <c r="B338" i="2"/>
  <c r="C338" i="2"/>
  <c r="D338" i="2"/>
  <c r="E338" i="2"/>
  <c r="F338" i="2"/>
  <c r="G338" i="2"/>
  <c r="L338" i="2"/>
  <c r="B339" i="2"/>
  <c r="C339" i="2"/>
  <c r="D339" i="2"/>
  <c r="E339" i="2"/>
  <c r="F339" i="2"/>
  <c r="G339" i="2"/>
  <c r="J339" i="2"/>
  <c r="B340" i="2"/>
  <c r="C340" i="2"/>
  <c r="D340" i="2"/>
  <c r="E340" i="2"/>
  <c r="F340" i="2"/>
  <c r="G340" i="2"/>
  <c r="O340" i="2"/>
  <c r="B341" i="2"/>
  <c r="C341" i="2"/>
  <c r="D341" i="2"/>
  <c r="E341" i="2"/>
  <c r="F341" i="2"/>
  <c r="G341" i="2"/>
  <c r="B342" i="2"/>
  <c r="C342" i="2"/>
  <c r="D342" i="2"/>
  <c r="E342" i="2"/>
  <c r="F342" i="2"/>
  <c r="G342" i="2"/>
  <c r="B343" i="2"/>
  <c r="C343" i="2"/>
  <c r="D343" i="2"/>
  <c r="E343" i="2"/>
  <c r="F343" i="2"/>
  <c r="G343" i="2"/>
  <c r="Q343" i="2"/>
  <c r="B344" i="2"/>
  <c r="C344" i="2"/>
  <c r="D344" i="2"/>
  <c r="E344" i="2"/>
  <c r="F344" i="2"/>
  <c r="G344" i="2"/>
  <c r="B345" i="2"/>
  <c r="C345" i="2"/>
  <c r="D345" i="2"/>
  <c r="E345" i="2"/>
  <c r="F345" i="2"/>
  <c r="G345" i="2"/>
  <c r="L345" i="2"/>
  <c r="B346" i="2"/>
  <c r="C346" i="2"/>
  <c r="D346" i="2"/>
  <c r="E346" i="2"/>
  <c r="F346" i="2"/>
  <c r="G346" i="2"/>
  <c r="I346" i="2"/>
  <c r="Q346" i="2"/>
  <c r="B347" i="2"/>
  <c r="C347" i="2"/>
  <c r="D347" i="2"/>
  <c r="E347" i="2"/>
  <c r="F347" i="2"/>
  <c r="G347" i="2"/>
  <c r="B348" i="2"/>
  <c r="C348" i="2"/>
  <c r="D348" i="2"/>
  <c r="E348" i="2"/>
  <c r="F348" i="2"/>
  <c r="G348" i="2"/>
  <c r="B349" i="2"/>
  <c r="C349" i="2"/>
  <c r="D349" i="2"/>
  <c r="E349" i="2"/>
  <c r="F349" i="2"/>
  <c r="G349" i="2"/>
  <c r="B350" i="2"/>
  <c r="C350" i="2"/>
  <c r="D350" i="2"/>
  <c r="E350" i="2"/>
  <c r="F350" i="2"/>
  <c r="G350" i="2"/>
  <c r="B351" i="2"/>
  <c r="C351" i="2"/>
  <c r="D351" i="2"/>
  <c r="E351" i="2"/>
  <c r="F351" i="2"/>
  <c r="G351" i="2"/>
  <c r="B352" i="2"/>
  <c r="C352" i="2"/>
  <c r="D352" i="2"/>
  <c r="E352" i="2"/>
  <c r="F352" i="2"/>
  <c r="G352" i="2"/>
  <c r="H352" i="2"/>
  <c r="B353" i="2"/>
  <c r="C353" i="2"/>
  <c r="D353" i="2"/>
  <c r="E353" i="2"/>
  <c r="F353" i="2"/>
  <c r="G353" i="2"/>
  <c r="Q353" i="2"/>
  <c r="B354" i="2"/>
  <c r="C354" i="2"/>
  <c r="D354" i="2"/>
  <c r="E354" i="2"/>
  <c r="F354" i="2"/>
  <c r="G354" i="2"/>
  <c r="B355" i="2"/>
  <c r="C355" i="2"/>
  <c r="D355" i="2"/>
  <c r="E355" i="2"/>
  <c r="F355" i="2"/>
  <c r="G355" i="2"/>
  <c r="B356" i="2"/>
  <c r="C356" i="2"/>
  <c r="D356" i="2"/>
  <c r="E356" i="2"/>
  <c r="F356" i="2"/>
  <c r="G356" i="2"/>
  <c r="B357" i="2"/>
  <c r="C357" i="2"/>
  <c r="D357" i="2"/>
  <c r="E357" i="2"/>
  <c r="F357" i="2"/>
  <c r="G357" i="2"/>
  <c r="B358" i="2"/>
  <c r="C358" i="2"/>
  <c r="D358" i="2"/>
  <c r="E358" i="2"/>
  <c r="F358" i="2"/>
  <c r="G358" i="2"/>
  <c r="M358" i="2"/>
  <c r="B359" i="2"/>
  <c r="C359" i="2"/>
  <c r="D359" i="2"/>
  <c r="E359" i="2"/>
  <c r="F359" i="2"/>
  <c r="G359" i="2"/>
  <c r="L359" i="2"/>
  <c r="B360" i="2"/>
  <c r="C360" i="2"/>
  <c r="D360" i="2"/>
  <c r="E360" i="2"/>
  <c r="F360" i="2"/>
  <c r="G360" i="2"/>
  <c r="O360" i="2"/>
  <c r="B361" i="2"/>
  <c r="C361" i="2"/>
  <c r="D361" i="2"/>
  <c r="E361" i="2"/>
  <c r="F361" i="2"/>
  <c r="G361" i="2"/>
  <c r="B362" i="2"/>
  <c r="C362" i="2"/>
  <c r="D362" i="2"/>
  <c r="E362" i="2"/>
  <c r="F362" i="2"/>
  <c r="G362" i="2"/>
  <c r="B363" i="2"/>
  <c r="C363" i="2"/>
  <c r="D363" i="2"/>
  <c r="E363" i="2"/>
  <c r="F363" i="2"/>
  <c r="G363" i="2"/>
  <c r="I363" i="2"/>
  <c r="B364" i="2"/>
  <c r="C364" i="2"/>
  <c r="D364" i="2"/>
  <c r="E364" i="2"/>
  <c r="F364" i="2"/>
  <c r="G364" i="2"/>
  <c r="B365" i="2"/>
  <c r="C365" i="2"/>
  <c r="D365" i="2"/>
  <c r="E365" i="2"/>
  <c r="F365" i="2"/>
  <c r="G365" i="2"/>
  <c r="P365" i="2"/>
  <c r="B366" i="2"/>
  <c r="C366" i="2"/>
  <c r="D366" i="2"/>
  <c r="E366" i="2"/>
  <c r="F366" i="2"/>
  <c r="G366" i="2"/>
  <c r="B367" i="2"/>
  <c r="C367" i="2"/>
  <c r="D367" i="2"/>
  <c r="E367" i="2"/>
  <c r="F367" i="2"/>
  <c r="G367" i="2"/>
  <c r="B368" i="2"/>
  <c r="C368" i="2"/>
  <c r="D368" i="2"/>
  <c r="E368" i="2"/>
  <c r="F368" i="2"/>
  <c r="G368" i="2"/>
  <c r="I368" i="2"/>
  <c r="B369" i="2"/>
  <c r="C369" i="2"/>
  <c r="D369" i="2"/>
  <c r="E369" i="2"/>
  <c r="F369" i="2"/>
  <c r="G369" i="2"/>
  <c r="N369" i="2"/>
  <c r="B370" i="2"/>
  <c r="C370" i="2"/>
  <c r="D370" i="2"/>
  <c r="E370" i="2"/>
  <c r="F370" i="2"/>
  <c r="G370" i="2"/>
  <c r="B371" i="2"/>
  <c r="C371" i="2"/>
  <c r="D371" i="2"/>
  <c r="E371" i="2"/>
  <c r="F371" i="2"/>
  <c r="G371" i="2"/>
  <c r="Q371" i="2"/>
  <c r="B372" i="2"/>
  <c r="C372" i="2"/>
  <c r="D372" i="2"/>
  <c r="E372" i="2"/>
  <c r="F372" i="2"/>
  <c r="G372" i="2"/>
  <c r="B373" i="2"/>
  <c r="C373" i="2"/>
  <c r="D373" i="2"/>
  <c r="E373" i="2"/>
  <c r="F373" i="2"/>
  <c r="G373" i="2"/>
  <c r="N373" i="2"/>
  <c r="B374" i="2"/>
  <c r="C374" i="2"/>
  <c r="D374" i="2"/>
  <c r="E374" i="2"/>
  <c r="F374" i="2"/>
  <c r="G374" i="2"/>
  <c r="B375" i="2"/>
  <c r="C375" i="2"/>
  <c r="D375" i="2"/>
  <c r="E375" i="2"/>
  <c r="F375" i="2"/>
  <c r="G375" i="2"/>
  <c r="B376" i="2"/>
  <c r="C376" i="2"/>
  <c r="D376" i="2"/>
  <c r="E376" i="2"/>
  <c r="F376" i="2"/>
  <c r="G376" i="2"/>
  <c r="K376" i="2"/>
  <c r="Q376" i="2"/>
  <c r="B377" i="2"/>
  <c r="C377" i="2"/>
  <c r="D377" i="2"/>
  <c r="E377" i="2"/>
  <c r="F377" i="2"/>
  <c r="G377" i="2"/>
  <c r="B378" i="2"/>
  <c r="C378" i="2"/>
  <c r="D378" i="2"/>
  <c r="E378" i="2"/>
  <c r="F378" i="2"/>
  <c r="G378" i="2"/>
  <c r="B379" i="2"/>
  <c r="C379" i="2"/>
  <c r="D379" i="2"/>
  <c r="E379" i="2"/>
  <c r="F379" i="2"/>
  <c r="G379" i="2"/>
  <c r="B380" i="2"/>
  <c r="C380" i="2"/>
  <c r="D380" i="2"/>
  <c r="E380" i="2"/>
  <c r="F380" i="2"/>
  <c r="G380" i="2"/>
  <c r="B381" i="2"/>
  <c r="C381" i="2"/>
  <c r="D381" i="2"/>
  <c r="E381" i="2"/>
  <c r="F381" i="2"/>
  <c r="G381" i="2"/>
  <c r="B382" i="2"/>
  <c r="C382" i="2"/>
  <c r="D382" i="2"/>
  <c r="E382" i="2"/>
  <c r="F382" i="2"/>
  <c r="G382" i="2"/>
  <c r="B383" i="2"/>
  <c r="C383" i="2"/>
  <c r="D383" i="2"/>
  <c r="E383" i="2"/>
  <c r="F383" i="2"/>
  <c r="G383" i="2"/>
  <c r="B384" i="2"/>
  <c r="C384" i="2"/>
  <c r="D384" i="2"/>
  <c r="E384" i="2"/>
  <c r="F384" i="2"/>
  <c r="G384" i="2"/>
  <c r="B385" i="2"/>
  <c r="C385" i="2"/>
  <c r="D385" i="2"/>
  <c r="E385" i="2"/>
  <c r="F385" i="2"/>
  <c r="G385" i="2"/>
  <c r="B386" i="2"/>
  <c r="C386" i="2"/>
  <c r="D386" i="2"/>
  <c r="E386" i="2"/>
  <c r="F386" i="2"/>
  <c r="G386" i="2"/>
  <c r="M386" i="2"/>
  <c r="B387" i="2"/>
  <c r="C387" i="2"/>
  <c r="D387" i="2"/>
  <c r="E387" i="2"/>
  <c r="F387" i="2"/>
  <c r="G387" i="2"/>
  <c r="M387" i="2"/>
  <c r="B388" i="2"/>
  <c r="C388" i="2"/>
  <c r="D388" i="2"/>
  <c r="E388" i="2"/>
  <c r="F388" i="2"/>
  <c r="G388" i="2"/>
  <c r="O388" i="2"/>
  <c r="B389" i="2"/>
  <c r="C389" i="2"/>
  <c r="D389" i="2"/>
  <c r="E389" i="2"/>
  <c r="F389" i="2"/>
  <c r="G389" i="2"/>
  <c r="I389" i="2"/>
  <c r="M389" i="2"/>
  <c r="B390" i="2"/>
  <c r="C390" i="2"/>
  <c r="D390" i="2"/>
  <c r="E390" i="2"/>
  <c r="F390" i="2"/>
  <c r="G390" i="2"/>
  <c r="B391" i="2"/>
  <c r="C391" i="2"/>
  <c r="D391" i="2"/>
  <c r="E391" i="2"/>
  <c r="F391" i="2"/>
  <c r="G391" i="2"/>
  <c r="Q391" i="2"/>
  <c r="B392" i="2"/>
  <c r="C392" i="2"/>
  <c r="D392" i="2"/>
  <c r="E392" i="2"/>
  <c r="F392" i="2"/>
  <c r="G392" i="2"/>
  <c r="I392" i="2"/>
  <c r="K392" i="2"/>
  <c r="O392" i="2"/>
  <c r="F38" i="4"/>
  <c r="B36" i="4"/>
  <c r="D25" i="4"/>
  <c r="D63" i="2"/>
  <c r="D59" i="2"/>
  <c r="D13" i="4"/>
  <c r="Q33" i="24"/>
  <c r="E34" i="24"/>
  <c r="E35" i="24" s="1"/>
  <c r="K19" i="4"/>
  <c r="H18" i="1"/>
  <c r="J39" i="2"/>
  <c r="J40" i="4" s="1"/>
  <c r="L34" i="2"/>
  <c r="Q34" i="24"/>
  <c r="F56" i="2" l="1"/>
  <c r="F54" i="2"/>
  <c r="E56" i="2"/>
  <c r="E54" i="3" s="1"/>
  <c r="F63" i="2"/>
  <c r="D53" i="2"/>
  <c r="D65" i="2"/>
  <c r="B55" i="2"/>
  <c r="E66" i="2"/>
  <c r="C64" i="4"/>
  <c r="C62" i="2"/>
  <c r="G53" i="2"/>
  <c r="D55" i="4"/>
  <c r="G64" i="2"/>
  <c r="G59" i="2"/>
  <c r="D63" i="4"/>
  <c r="D61" i="3" s="1"/>
  <c r="D60" i="2"/>
  <c r="B63" i="4"/>
  <c r="E56" i="4"/>
  <c r="F58" i="2"/>
  <c r="O47" i="24"/>
  <c r="H26" i="1"/>
  <c r="J17" i="4"/>
  <c r="J14" i="4"/>
  <c r="J24" i="4"/>
  <c r="O21" i="4"/>
  <c r="L35" i="4"/>
  <c r="M23" i="4"/>
  <c r="H26" i="4"/>
  <c r="I25" i="4"/>
  <c r="I24" i="4"/>
  <c r="N21" i="4"/>
  <c r="J21" i="4"/>
  <c r="H18" i="4"/>
  <c r="I16" i="4"/>
  <c r="H14" i="4"/>
  <c r="I14" i="4"/>
  <c r="D62" i="4"/>
  <c r="B54" i="4"/>
  <c r="I26" i="4"/>
  <c r="K21" i="4"/>
  <c r="N13" i="4"/>
  <c r="C62" i="4"/>
  <c r="C60" i="3" s="1"/>
  <c r="E59" i="4"/>
  <c r="L25" i="4"/>
  <c r="H24" i="4"/>
  <c r="M21" i="4"/>
  <c r="J18" i="4"/>
  <c r="H16" i="4"/>
  <c r="D59" i="4"/>
  <c r="B54" i="2"/>
  <c r="G55" i="4"/>
  <c r="D61" i="2"/>
  <c r="D55" i="2"/>
  <c r="E53" i="4"/>
  <c r="D53" i="4"/>
  <c r="F34" i="4"/>
  <c r="F54" i="4" s="1"/>
  <c r="B63" i="2"/>
  <c r="E58" i="2"/>
  <c r="E53" i="2"/>
  <c r="B61" i="2"/>
  <c r="F60" i="2"/>
  <c r="C58" i="4"/>
  <c r="C54" i="2"/>
  <c r="G53" i="4"/>
  <c r="B58" i="2"/>
  <c r="Q17" i="4"/>
  <c r="D62" i="2"/>
  <c r="B56" i="2"/>
  <c r="F58" i="4"/>
  <c r="F65" i="2"/>
  <c r="E59" i="2"/>
  <c r="E57" i="3" s="1"/>
  <c r="G55" i="2"/>
  <c r="C66" i="4"/>
  <c r="E58" i="4"/>
  <c r="E56" i="3" s="1"/>
  <c r="C57" i="4"/>
  <c r="L17" i="4"/>
  <c r="B56" i="4"/>
  <c r="G395" i="2"/>
  <c r="B26" i="7" s="1"/>
  <c r="G58" i="2"/>
  <c r="F66" i="2"/>
  <c r="B66" i="4"/>
  <c r="B62" i="4"/>
  <c r="B60" i="2"/>
  <c r="G58" i="4"/>
  <c r="F20" i="4"/>
  <c r="F25" i="3" s="1"/>
  <c r="E36" i="24"/>
  <c r="Q36" i="24" s="1"/>
  <c r="Q35" i="24"/>
  <c r="Q25" i="4"/>
  <c r="M25" i="4"/>
  <c r="J60" i="4"/>
  <c r="M17" i="4"/>
  <c r="N17" i="4"/>
  <c r="B40" i="4"/>
  <c r="B60" i="4" s="1"/>
  <c r="F62" i="2"/>
  <c r="G61" i="2"/>
  <c r="F57" i="2"/>
  <c r="D54" i="2"/>
  <c r="E63" i="4"/>
  <c r="F57" i="4"/>
  <c r="F25" i="2"/>
  <c r="N25" i="2"/>
  <c r="C25" i="4"/>
  <c r="C65" i="4" s="1"/>
  <c r="C65" i="2"/>
  <c r="C56" i="2"/>
  <c r="H40" i="2"/>
  <c r="H41" i="4" s="1"/>
  <c r="H61" i="4" s="1"/>
  <c r="E46" i="2"/>
  <c r="F46" i="4"/>
  <c r="F66" i="4" s="1"/>
  <c r="D46" i="2"/>
  <c r="B66" i="2"/>
  <c r="G394" i="2"/>
  <c r="B25" i="7" s="1"/>
  <c r="G398" i="2"/>
  <c r="B20" i="30" s="1"/>
  <c r="B21" i="30" s="1"/>
  <c r="E63" i="2"/>
  <c r="E61" i="2"/>
  <c r="C57" i="2"/>
  <c r="E55" i="2"/>
  <c r="E53" i="3" s="1"/>
  <c r="C53" i="2"/>
  <c r="G65" i="4"/>
  <c r="E54" i="4"/>
  <c r="B21" i="4"/>
  <c r="B61" i="4" s="1"/>
  <c r="D20" i="4"/>
  <c r="D60" i="4" s="1"/>
  <c r="D58" i="3" s="1"/>
  <c r="I19" i="4"/>
  <c r="O17" i="4"/>
  <c r="J15" i="4"/>
  <c r="G46" i="4"/>
  <c r="G66" i="4" s="1"/>
  <c r="G66" i="2"/>
  <c r="G23" i="4"/>
  <c r="G63" i="4" s="1"/>
  <c r="G63" i="2"/>
  <c r="F53" i="4"/>
  <c r="D61" i="4"/>
  <c r="D59" i="3" s="1"/>
  <c r="F64" i="2"/>
  <c r="G65" i="2"/>
  <c r="C64" i="2"/>
  <c r="C58" i="2"/>
  <c r="D56" i="2"/>
  <c r="E54" i="2"/>
  <c r="F53" i="2"/>
  <c r="G61" i="4"/>
  <c r="K25" i="4"/>
  <c r="B24" i="4"/>
  <c r="B64" i="4" s="1"/>
  <c r="B64" i="2"/>
  <c r="H22" i="4"/>
  <c r="E22" i="4"/>
  <c r="E62" i="4" s="1"/>
  <c r="E62" i="2"/>
  <c r="B62" i="2"/>
  <c r="E17" i="4"/>
  <c r="E57" i="4" s="1"/>
  <c r="E57" i="2"/>
  <c r="C16" i="4"/>
  <c r="C56" i="4" s="1"/>
  <c r="G14" i="4"/>
  <c r="G54" i="4" s="1"/>
  <c r="G54" i="2"/>
  <c r="J15" i="10"/>
  <c r="G401" i="2"/>
  <c r="G59" i="4"/>
  <c r="L23" i="4"/>
  <c r="H23" i="4"/>
  <c r="H20" i="4"/>
  <c r="I17" i="4"/>
  <c r="D76" i="7"/>
  <c r="D17" i="32"/>
  <c r="H17" i="32"/>
  <c r="F63" i="4"/>
  <c r="F61" i="3" s="1"/>
  <c r="I15" i="30"/>
  <c r="C73" i="13"/>
  <c r="C71" i="13"/>
  <c r="C68" i="13"/>
  <c r="C72" i="13"/>
  <c r="C70" i="13"/>
  <c r="C52" i="13"/>
  <c r="C48" i="13"/>
  <c r="C49" i="13"/>
  <c r="C50" i="13"/>
  <c r="C51" i="13"/>
  <c r="C47" i="13"/>
  <c r="C22" i="13"/>
  <c r="C26" i="13"/>
  <c r="C27" i="13"/>
  <c r="C29" i="13"/>
  <c r="C31" i="13"/>
  <c r="C30" i="13"/>
  <c r="C28" i="13"/>
  <c r="N32" i="2"/>
  <c r="N53" i="2" s="1"/>
  <c r="D15" i="10"/>
  <c r="F15" i="10"/>
  <c r="H15" i="10"/>
  <c r="B58" i="4"/>
  <c r="E15" i="10"/>
  <c r="G15" i="10"/>
  <c r="I15" i="10"/>
  <c r="F38" i="10"/>
  <c r="O45" i="2"/>
  <c r="O66" i="2" s="1"/>
  <c r="J60" i="2"/>
  <c r="L55" i="2"/>
  <c r="P32" i="2"/>
  <c r="P33" i="4" s="1"/>
  <c r="K41" i="2"/>
  <c r="K42" i="4" s="1"/>
  <c r="F73" i="24" s="1"/>
  <c r="O398" i="2"/>
  <c r="J20" i="30" s="1"/>
  <c r="J21" i="30" s="1"/>
  <c r="J24" i="30" s="1"/>
  <c r="Q44" i="2"/>
  <c r="Q45" i="4" s="1"/>
  <c r="L76" i="24" s="1"/>
  <c r="K398" i="2"/>
  <c r="F20" i="30" s="1"/>
  <c r="F21" i="30" s="1"/>
  <c r="F24" i="30" s="1"/>
  <c r="H32" i="2"/>
  <c r="N35" i="2"/>
  <c r="N56" i="2" s="1"/>
  <c r="L32" i="2"/>
  <c r="L33" i="4" s="1"/>
  <c r="Q41" i="2"/>
  <c r="Q62" i="2" s="1"/>
  <c r="Q39" i="2"/>
  <c r="Q34" i="2"/>
  <c r="Q35" i="4" s="1"/>
  <c r="L33" i="2"/>
  <c r="H44" i="2"/>
  <c r="H45" i="4" s="1"/>
  <c r="H65" i="4" s="1"/>
  <c r="I37" i="2"/>
  <c r="O41" i="2"/>
  <c r="O62" i="2" s="1"/>
  <c r="N44" i="2"/>
  <c r="N65" i="2" s="1"/>
  <c r="I349" i="2"/>
  <c r="I43" i="2"/>
  <c r="H339" i="2"/>
  <c r="H41" i="2"/>
  <c r="I328" i="2"/>
  <c r="I39" i="2"/>
  <c r="J292" i="2"/>
  <c r="J32" i="2"/>
  <c r="J33" i="4" s="1"/>
  <c r="P53" i="2"/>
  <c r="J36" i="2"/>
  <c r="J57" i="2" s="1"/>
  <c r="N36" i="2"/>
  <c r="K40" i="2"/>
  <c r="K61" i="2" s="1"/>
  <c r="K44" i="2"/>
  <c r="P317" i="2"/>
  <c r="P37" i="2"/>
  <c r="P58" i="2" s="1"/>
  <c r="J298" i="2"/>
  <c r="J33" i="2"/>
  <c r="J34" i="4" s="1"/>
  <c r="E71" i="24"/>
  <c r="H37" i="2"/>
  <c r="P41" i="2"/>
  <c r="P62" i="2" s="1"/>
  <c r="M36" i="2"/>
  <c r="L333" i="2"/>
  <c r="L40" i="2"/>
  <c r="L61" i="2" s="1"/>
  <c r="O324" i="2"/>
  <c r="O38" i="2"/>
  <c r="O39" i="4" s="1"/>
  <c r="J70" i="24" s="1"/>
  <c r="Q318" i="2"/>
  <c r="Q37" i="2"/>
  <c r="Q58" i="2" s="1"/>
  <c r="J307" i="2"/>
  <c r="J35" i="2"/>
  <c r="H302" i="2"/>
  <c r="H34" i="2"/>
  <c r="H35" i="4" s="1"/>
  <c r="H55" i="4" s="1"/>
  <c r="M298" i="2"/>
  <c r="M33" i="2"/>
  <c r="I353" i="2"/>
  <c r="I394" i="2" s="1"/>
  <c r="D25" i="7" s="1"/>
  <c r="D38" i="7" s="1"/>
  <c r="I44" i="2"/>
  <c r="I65" i="2" s="1"/>
  <c r="O327" i="2"/>
  <c r="O39" i="2"/>
  <c r="O60" i="2" s="1"/>
  <c r="I36" i="2"/>
  <c r="I37" i="4" s="1"/>
  <c r="I312" i="2"/>
  <c r="M309" i="2"/>
  <c r="M35" i="2"/>
  <c r="M56" i="2" s="1"/>
  <c r="N41" i="2"/>
  <c r="N42" i="4" s="1"/>
  <c r="I73" i="24" s="1"/>
  <c r="M41" i="2"/>
  <c r="Q328" i="2"/>
  <c r="P397" i="2"/>
  <c r="K28" i="7" s="1"/>
  <c r="K41" i="7" s="1"/>
  <c r="P349" i="2"/>
  <c r="P43" i="2"/>
  <c r="Q43" i="2"/>
  <c r="Q347" i="2"/>
  <c r="L37" i="2"/>
  <c r="K316" i="2"/>
  <c r="K36" i="2"/>
  <c r="H312" i="2"/>
  <c r="H36" i="2"/>
  <c r="L35" i="2"/>
  <c r="L36" i="4" s="1"/>
  <c r="G67" i="24" s="1"/>
  <c r="P39" i="2"/>
  <c r="P40" i="4" s="1"/>
  <c r="K71" i="24" s="1"/>
  <c r="N38" i="2"/>
  <c r="N43" i="2"/>
  <c r="N64" i="2" s="1"/>
  <c r="K32" i="2"/>
  <c r="K33" i="4" s="1"/>
  <c r="I38" i="2"/>
  <c r="I59" i="2" s="1"/>
  <c r="H343" i="2"/>
  <c r="H42" i="2"/>
  <c r="J342" i="2"/>
  <c r="J42" i="2"/>
  <c r="J337" i="2"/>
  <c r="J41" i="2"/>
  <c r="J62" i="2" s="1"/>
  <c r="O333" i="2"/>
  <c r="O40" i="2"/>
  <c r="O61" i="2" s="1"/>
  <c r="I332" i="2"/>
  <c r="I40" i="2"/>
  <c r="I61" i="2" s="1"/>
  <c r="I35" i="2"/>
  <c r="N304" i="2"/>
  <c r="N34" i="2"/>
  <c r="O302" i="2"/>
  <c r="O34" i="2"/>
  <c r="O55" i="2" s="1"/>
  <c r="D111" i="30"/>
  <c r="D114" i="30" s="1"/>
  <c r="D115" i="30" s="1"/>
  <c r="D117" i="30" s="1"/>
  <c r="J397" i="2"/>
  <c r="E28" i="7" s="1"/>
  <c r="E41" i="7" s="1"/>
  <c r="G397" i="2"/>
  <c r="B28" i="7" s="1"/>
  <c r="B393" i="2"/>
  <c r="D393" i="2"/>
  <c r="L397" i="2"/>
  <c r="G28" i="7" s="1"/>
  <c r="G41" i="7" s="1"/>
  <c r="P361" i="2"/>
  <c r="P45" i="2"/>
  <c r="L45" i="2"/>
  <c r="J358" i="2"/>
  <c r="J45" i="2"/>
  <c r="Q357" i="2"/>
  <c r="Q394" i="2" s="1"/>
  <c r="L25" i="7" s="1"/>
  <c r="L38" i="7" s="1"/>
  <c r="Q45" i="2"/>
  <c r="M357" i="2"/>
  <c r="M45" i="2"/>
  <c r="L353" i="2"/>
  <c r="L394" i="2" s="1"/>
  <c r="G25" i="7" s="1"/>
  <c r="G38" i="7" s="1"/>
  <c r="L44" i="2"/>
  <c r="L349" i="2"/>
  <c r="L43" i="2"/>
  <c r="H349" i="2"/>
  <c r="H43" i="2"/>
  <c r="K348" i="2"/>
  <c r="K43" i="2"/>
  <c r="M347" i="2"/>
  <c r="M43" i="2"/>
  <c r="J347" i="2"/>
  <c r="J43" i="2"/>
  <c r="J44" i="4" s="1"/>
  <c r="E75" i="24" s="1"/>
  <c r="N345" i="2"/>
  <c r="N42" i="2"/>
  <c r="O343" i="2"/>
  <c r="O42" i="2"/>
  <c r="K343" i="2"/>
  <c r="K42" i="2"/>
  <c r="Q342" i="2"/>
  <c r="Q42" i="2"/>
  <c r="I337" i="2"/>
  <c r="I41" i="2"/>
  <c r="M332" i="2"/>
  <c r="M40" i="2"/>
  <c r="L331" i="2"/>
  <c r="L39" i="2"/>
  <c r="H331" i="2"/>
  <c r="H39" i="2"/>
  <c r="M329" i="2"/>
  <c r="M39" i="2"/>
  <c r="K327" i="2"/>
  <c r="K39" i="2"/>
  <c r="Q326" i="2"/>
  <c r="Q38" i="2"/>
  <c r="M326" i="2"/>
  <c r="M38" i="2"/>
  <c r="M39" i="4" s="1"/>
  <c r="M59" i="4" s="1"/>
  <c r="J326" i="2"/>
  <c r="J38" i="2"/>
  <c r="L325" i="2"/>
  <c r="L38" i="2"/>
  <c r="H325" i="2"/>
  <c r="H38" i="2"/>
  <c r="K38" i="2"/>
  <c r="K324" i="2"/>
  <c r="M37" i="2"/>
  <c r="M38" i="4" s="1"/>
  <c r="H69" i="24" s="1"/>
  <c r="M318" i="2"/>
  <c r="O317" i="2"/>
  <c r="O37" i="2"/>
  <c r="K317" i="2"/>
  <c r="K37" i="2"/>
  <c r="K38" i="4" s="1"/>
  <c r="Q316" i="2"/>
  <c r="Q36" i="2"/>
  <c r="P314" i="2"/>
  <c r="P36" i="2"/>
  <c r="P309" i="2"/>
  <c r="P35" i="2"/>
  <c r="K308" i="2"/>
  <c r="K35" i="2"/>
  <c r="O307" i="2"/>
  <c r="O35" i="2"/>
  <c r="J304" i="2"/>
  <c r="J34" i="2"/>
  <c r="P303" i="2"/>
  <c r="P34" i="2"/>
  <c r="K302" i="2"/>
  <c r="K34" i="2"/>
  <c r="O299" i="2"/>
  <c r="O33" i="2"/>
  <c r="O54" i="2" s="1"/>
  <c r="Q298" i="2"/>
  <c r="Q33" i="2"/>
  <c r="I298" i="2"/>
  <c r="I33" i="2"/>
  <c r="K297" i="2"/>
  <c r="K399" i="2" s="1"/>
  <c r="F43" i="30" s="1"/>
  <c r="K33" i="2"/>
  <c r="Q296" i="2"/>
  <c r="Q32" i="2"/>
  <c r="L292" i="2"/>
  <c r="L401" i="2" s="1"/>
  <c r="G102" i="30" s="1"/>
  <c r="L286" i="2"/>
  <c r="I286" i="2"/>
  <c r="I292" i="2"/>
  <c r="I398" i="2" s="1"/>
  <c r="D20" i="30" s="1"/>
  <c r="D21" i="30" s="1"/>
  <c r="D24" i="30" s="1"/>
  <c r="D29" i="30" s="1"/>
  <c r="I32" i="2"/>
  <c r="E393" i="2"/>
  <c r="L53" i="2"/>
  <c r="D57" i="3"/>
  <c r="E37" i="24"/>
  <c r="Q37" i="24" s="1"/>
  <c r="Q39" i="24" s="1"/>
  <c r="J54" i="2"/>
  <c r="N45" i="2"/>
  <c r="I45" i="2"/>
  <c r="G400" i="2"/>
  <c r="B57" i="30" s="1"/>
  <c r="C393" i="2"/>
  <c r="C66" i="2"/>
  <c r="G20" i="4"/>
  <c r="G60" i="4" s="1"/>
  <c r="G60" i="2"/>
  <c r="C59" i="2"/>
  <c r="C19" i="4"/>
  <c r="J25" i="2"/>
  <c r="J13" i="4"/>
  <c r="C41" i="4"/>
  <c r="C61" i="4" s="1"/>
  <c r="C61" i="2"/>
  <c r="C60" i="2"/>
  <c r="C40" i="4"/>
  <c r="C60" i="4" s="1"/>
  <c r="B39" i="4"/>
  <c r="B59" i="4" s="1"/>
  <c r="B59" i="2"/>
  <c r="C35" i="4"/>
  <c r="C55" i="4" s="1"/>
  <c r="C55" i="2"/>
  <c r="C34" i="4"/>
  <c r="C46" i="2"/>
  <c r="B53" i="2"/>
  <c r="B33" i="4"/>
  <c r="B46" i="2"/>
  <c r="Q65" i="2"/>
  <c r="F65" i="4"/>
  <c r="B25" i="4"/>
  <c r="B65" i="4" s="1"/>
  <c r="B65" i="2"/>
  <c r="D24" i="4"/>
  <c r="D64" i="4" s="1"/>
  <c r="D64" i="2"/>
  <c r="G16" i="4"/>
  <c r="G25" i="2"/>
  <c r="G56" i="2"/>
  <c r="D56" i="4"/>
  <c r="Q21" i="4"/>
  <c r="P21" i="4"/>
  <c r="N19" i="4"/>
  <c r="K16" i="4"/>
  <c r="O13" i="4"/>
  <c r="F46" i="2"/>
  <c r="F36" i="4"/>
  <c r="F56" i="4" s="1"/>
  <c r="F54" i="3" s="1"/>
  <c r="M42" i="2"/>
  <c r="H397" i="2"/>
  <c r="C28" i="7" s="1"/>
  <c r="N397" i="2"/>
  <c r="I28" i="7" s="1"/>
  <c r="I41" i="7" s="1"/>
  <c r="G396" i="2"/>
  <c r="B27" i="7" s="1"/>
  <c r="G46" i="2"/>
  <c r="C43" i="4"/>
  <c r="C63" i="4" s="1"/>
  <c r="C63" i="2"/>
  <c r="F41" i="4"/>
  <c r="F61" i="4" s="1"/>
  <c r="F61" i="2"/>
  <c r="G17" i="4"/>
  <c r="G57" i="4" s="1"/>
  <c r="G57" i="2"/>
  <c r="D17" i="4"/>
  <c r="D57" i="4" s="1"/>
  <c r="D57" i="2"/>
  <c r="N23" i="4"/>
  <c r="L20" i="4"/>
  <c r="L18" i="4"/>
  <c r="G393" i="2"/>
  <c r="G399" i="2"/>
  <c r="B43" i="30" s="1"/>
  <c r="J95" i="24"/>
  <c r="O399" i="2"/>
  <c r="J43" i="30" s="1"/>
  <c r="H367" i="2"/>
  <c r="H395" i="2" s="1"/>
  <c r="C26" i="7" s="1"/>
  <c r="H45" i="2"/>
  <c r="K359" i="2"/>
  <c r="K394" i="2" s="1"/>
  <c r="F25" i="7" s="1"/>
  <c r="F38" i="7" s="1"/>
  <c r="K45" i="2"/>
  <c r="J356" i="2"/>
  <c r="J44" i="2"/>
  <c r="P355" i="2"/>
  <c r="P44" i="2"/>
  <c r="O354" i="2"/>
  <c r="O394" i="2" s="1"/>
  <c r="J25" i="7" s="1"/>
  <c r="J38" i="7" s="1"/>
  <c r="O44" i="2"/>
  <c r="M352" i="2"/>
  <c r="M44" i="2"/>
  <c r="O349" i="2"/>
  <c r="O43" i="2"/>
  <c r="O64" i="2" s="1"/>
  <c r="I345" i="2"/>
  <c r="I42" i="2"/>
  <c r="P342" i="2"/>
  <c r="P42" i="2"/>
  <c r="L342" i="2"/>
  <c r="L42" i="2"/>
  <c r="L337" i="2"/>
  <c r="L41" i="2"/>
  <c r="N334" i="2"/>
  <c r="N40" i="2"/>
  <c r="J40" i="2"/>
  <c r="P40" i="2"/>
  <c r="N327" i="2"/>
  <c r="N39" i="2"/>
  <c r="P323" i="2"/>
  <c r="P38" i="2"/>
  <c r="N320" i="2"/>
  <c r="N37" i="2"/>
  <c r="J320" i="2"/>
  <c r="J37" i="2"/>
  <c r="L313" i="2"/>
  <c r="L36" i="2"/>
  <c r="O312" i="2"/>
  <c r="O36" i="2"/>
  <c r="Q310" i="2"/>
  <c r="Q35" i="2"/>
  <c r="H307" i="2"/>
  <c r="H35" i="2"/>
  <c r="M304" i="2"/>
  <c r="M34" i="2"/>
  <c r="I304" i="2"/>
  <c r="I34" i="2"/>
  <c r="P298" i="2"/>
  <c r="P33" i="2"/>
  <c r="H298" i="2"/>
  <c r="H33" i="2"/>
  <c r="N33" i="2"/>
  <c r="M294" i="2"/>
  <c r="M398" i="2" s="1"/>
  <c r="H20" i="30" s="1"/>
  <c r="H21" i="30" s="1"/>
  <c r="H24" i="30" s="1"/>
  <c r="M32" i="2"/>
  <c r="O286" i="2"/>
  <c r="O32" i="2"/>
  <c r="B25" i="2"/>
  <c r="F393" i="2"/>
  <c r="N286" i="2"/>
  <c r="N292" i="2"/>
  <c r="D38" i="4"/>
  <c r="D58" i="2"/>
  <c r="E65" i="2"/>
  <c r="E25" i="4"/>
  <c r="I18" i="4"/>
  <c r="K17" i="4"/>
  <c r="K25" i="2"/>
  <c r="B17" i="4"/>
  <c r="B57" i="2"/>
  <c r="O25" i="2"/>
  <c r="H13" i="4"/>
  <c r="H25" i="2"/>
  <c r="R32" i="24"/>
  <c r="N33" i="24"/>
  <c r="L24" i="4"/>
  <c r="J22" i="4"/>
  <c r="L15" i="4"/>
  <c r="D65" i="4"/>
  <c r="Q286" i="2"/>
  <c r="Q292" i="2"/>
  <c r="D46" i="4"/>
  <c r="D66" i="4" s="1"/>
  <c r="D66" i="2"/>
  <c r="G42" i="4"/>
  <c r="G62" i="4" s="1"/>
  <c r="G62" i="2"/>
  <c r="F39" i="4"/>
  <c r="F59" i="4" s="1"/>
  <c r="F59" i="2"/>
  <c r="F15" i="4"/>
  <c r="F55" i="4" s="1"/>
  <c r="F55" i="2"/>
  <c r="P25" i="2"/>
  <c r="I25" i="2"/>
  <c r="C14" i="4"/>
  <c r="C25" i="2"/>
  <c r="L26" i="4"/>
  <c r="K286" i="2"/>
  <c r="H292" i="2"/>
  <c r="H398" i="2" s="1"/>
  <c r="C20" i="30" s="1"/>
  <c r="C21" i="30" s="1"/>
  <c r="H286" i="2"/>
  <c r="K18" i="4"/>
  <c r="P17" i="4"/>
  <c r="Q25" i="2"/>
  <c r="D14" i="4"/>
  <c r="D54" i="4" s="1"/>
  <c r="D25" i="2"/>
  <c r="M25" i="2"/>
  <c r="P292" i="2"/>
  <c r="K95" i="24" s="1"/>
  <c r="P286" i="2"/>
  <c r="M286" i="2"/>
  <c r="J286" i="2"/>
  <c r="K26" i="4"/>
  <c r="K24" i="4"/>
  <c r="G64" i="4"/>
  <c r="G62" i="3" s="1"/>
  <c r="B55" i="4"/>
  <c r="L25" i="2"/>
  <c r="E25" i="2"/>
  <c r="G15" i="13"/>
  <c r="G16" i="30"/>
  <c r="G15" i="30"/>
  <c r="K15" i="13"/>
  <c r="K16" i="30"/>
  <c r="K15" i="30"/>
  <c r="K20" i="4"/>
  <c r="J16" i="4"/>
  <c r="D27" i="31"/>
  <c r="E27" i="31" s="1"/>
  <c r="F27" i="31" s="1"/>
  <c r="G27" i="31" s="1"/>
  <c r="H27" i="31" s="1"/>
  <c r="I27" i="31" s="1"/>
  <c r="J27" i="31" s="1"/>
  <c r="K27" i="31" s="1"/>
  <c r="L27" i="31" s="1"/>
  <c r="D74" i="7"/>
  <c r="J16" i="1"/>
  <c r="E73" i="7" s="1"/>
  <c r="D75" i="7"/>
  <c r="I22" i="4"/>
  <c r="I37" i="1"/>
  <c r="E28" i="30"/>
  <c r="E16" i="30"/>
  <c r="E15" i="13"/>
  <c r="E15" i="30"/>
  <c r="I16" i="30"/>
  <c r="I15" i="13"/>
  <c r="J11" i="13"/>
  <c r="J73" i="13" s="1"/>
  <c r="J17" i="32"/>
  <c r="J17" i="31"/>
  <c r="J15" i="30"/>
  <c r="L15" i="30"/>
  <c r="L11" i="13"/>
  <c r="L17" i="32"/>
  <c r="L17" i="31"/>
  <c r="E110" i="30"/>
  <c r="E111" i="30" s="1"/>
  <c r="F109" i="30"/>
  <c r="K11" i="13"/>
  <c r="K17" i="32"/>
  <c r="K17" i="31"/>
  <c r="F15" i="13"/>
  <c r="F16" i="30"/>
  <c r="J15" i="13"/>
  <c r="J16" i="30"/>
  <c r="D16" i="30"/>
  <c r="D15" i="13"/>
  <c r="H16" i="30"/>
  <c r="H15" i="13"/>
  <c r="L16" i="30"/>
  <c r="L15" i="13"/>
  <c r="E47" i="4"/>
  <c r="E60" i="4"/>
  <c r="E58" i="3" s="1"/>
  <c r="C53" i="4"/>
  <c r="E45" i="3"/>
  <c r="F62" i="4"/>
  <c r="F64" i="4"/>
  <c r="E64" i="4"/>
  <c r="E62" i="3" s="1"/>
  <c r="E61" i="4"/>
  <c r="D11" i="13"/>
  <c r="F11" i="13"/>
  <c r="F17" i="32"/>
  <c r="F17" i="31"/>
  <c r="H11" i="13"/>
  <c r="H17" i="31"/>
  <c r="C64" i="13"/>
  <c r="C43" i="13"/>
  <c r="E11" i="13"/>
  <c r="E17" i="32"/>
  <c r="E17" i="31"/>
  <c r="G11" i="13"/>
  <c r="G17" i="32"/>
  <c r="G17" i="31"/>
  <c r="I11" i="13"/>
  <c r="I17" i="32"/>
  <c r="I17" i="31"/>
  <c r="D15" i="30"/>
  <c r="Q396" i="2"/>
  <c r="L27" i="7" s="1"/>
  <c r="L40" i="7" s="1"/>
  <c r="P396" i="2"/>
  <c r="K27" i="7" s="1"/>
  <c r="K40" i="7" s="1"/>
  <c r="I397" i="2"/>
  <c r="D28" i="7" s="1"/>
  <c r="D41" i="7" s="1"/>
  <c r="N396" i="2"/>
  <c r="I27" i="7" s="1"/>
  <c r="I40" i="7" s="1"/>
  <c r="N395" i="2"/>
  <c r="I26" i="7" s="1"/>
  <c r="I39" i="7" s="1"/>
  <c r="I395" i="2"/>
  <c r="D26" i="7" s="1"/>
  <c r="D39" i="7" s="1"/>
  <c r="Q40" i="2"/>
  <c r="E66" i="4"/>
  <c r="M397" i="2"/>
  <c r="H28" i="7" s="1"/>
  <c r="H41" i="7" s="1"/>
  <c r="J396" i="2"/>
  <c r="E27" i="7" s="1"/>
  <c r="E40" i="7" s="1"/>
  <c r="K396" i="2"/>
  <c r="F27" i="7" s="1"/>
  <c r="F40" i="7" s="1"/>
  <c r="I396" i="2"/>
  <c r="D27" i="7" s="1"/>
  <c r="D40" i="7" s="1"/>
  <c r="L396" i="2"/>
  <c r="G27" i="7" s="1"/>
  <c r="G40" i="7" s="1"/>
  <c r="Q395" i="2"/>
  <c r="L26" i="7" s="1"/>
  <c r="L39" i="7" s="1"/>
  <c r="J395" i="2"/>
  <c r="E26" i="7" s="1"/>
  <c r="E39" i="7" s="1"/>
  <c r="L395" i="2"/>
  <c r="G26" i="7" s="1"/>
  <c r="G39" i="7" s="1"/>
  <c r="N394" i="2"/>
  <c r="I25" i="7" s="1"/>
  <c r="I38" i="7" s="1"/>
  <c r="H394" i="2"/>
  <c r="C25" i="7" s="1"/>
  <c r="O397" i="2"/>
  <c r="J28" i="7" s="1"/>
  <c r="J41" i="7" s="1"/>
  <c r="Q397" i="2"/>
  <c r="L28" i="7" s="1"/>
  <c r="L41" i="7" s="1"/>
  <c r="K397" i="2"/>
  <c r="F28" i="7" s="1"/>
  <c r="F41" i="7" s="1"/>
  <c r="M396" i="2"/>
  <c r="H27" i="7" s="1"/>
  <c r="H40" i="7" s="1"/>
  <c r="O396" i="2"/>
  <c r="J27" i="7" s="1"/>
  <c r="J40" i="7" s="1"/>
  <c r="H396" i="2"/>
  <c r="C27" i="7" s="1"/>
  <c r="M395" i="2"/>
  <c r="H26" i="7" s="1"/>
  <c r="H39" i="7" s="1"/>
  <c r="O395" i="2"/>
  <c r="J26" i="7" s="1"/>
  <c r="J39" i="7" s="1"/>
  <c r="K395" i="2"/>
  <c r="F26" i="7" s="1"/>
  <c r="F39" i="7" s="1"/>
  <c r="P395" i="2"/>
  <c r="K26" i="7" s="1"/>
  <c r="K39" i="7" s="1"/>
  <c r="D83" i="11"/>
  <c r="D79" i="11"/>
  <c r="H83" i="11"/>
  <c r="H79" i="11"/>
  <c r="F83" i="11"/>
  <c r="F79" i="11"/>
  <c r="J83" i="11"/>
  <c r="J79" i="11"/>
  <c r="C79" i="11"/>
  <c r="C83" i="11"/>
  <c r="L83" i="11"/>
  <c r="L79" i="11"/>
  <c r="E83" i="11"/>
  <c r="E79" i="11"/>
  <c r="G79" i="11"/>
  <c r="G83" i="11"/>
  <c r="K83" i="11"/>
  <c r="K79" i="11"/>
  <c r="I83" i="11"/>
  <c r="I79" i="11"/>
  <c r="B79" i="11"/>
  <c r="B83" i="11"/>
  <c r="F53" i="10"/>
  <c r="G53" i="10" s="1"/>
  <c r="D53" i="3" l="1"/>
  <c r="G61" i="3"/>
  <c r="C63" i="3"/>
  <c r="G51" i="3"/>
  <c r="F52" i="3"/>
  <c r="B53" i="3"/>
  <c r="G59" i="3"/>
  <c r="F56" i="3"/>
  <c r="D55" i="3"/>
  <c r="C55" i="3"/>
  <c r="B52" i="3"/>
  <c r="F62" i="3"/>
  <c r="D63" i="3"/>
  <c r="Q55" i="2"/>
  <c r="D54" i="3"/>
  <c r="K53" i="2"/>
  <c r="O42" i="4"/>
  <c r="J73" i="24" s="1"/>
  <c r="D51" i="3"/>
  <c r="E55" i="3"/>
  <c r="C56" i="3"/>
  <c r="L55" i="4"/>
  <c r="L53" i="3" s="1"/>
  <c r="C62" i="3"/>
  <c r="B44" i="30"/>
  <c r="B71" i="30"/>
  <c r="B72" i="30" s="1"/>
  <c r="F44" i="30"/>
  <c r="F46" i="30" s="1"/>
  <c r="F71" i="30"/>
  <c r="F72" i="30" s="1"/>
  <c r="F74" i="30" s="1"/>
  <c r="F63" i="3"/>
  <c r="C59" i="3"/>
  <c r="B60" i="3"/>
  <c r="B61" i="3"/>
  <c r="J44" i="30"/>
  <c r="J46" i="30" s="1"/>
  <c r="J71" i="30"/>
  <c r="J72" i="30" s="1"/>
  <c r="J74" i="30" s="1"/>
  <c r="B56" i="3"/>
  <c r="G57" i="3"/>
  <c r="C54" i="3"/>
  <c r="F78" i="30"/>
  <c r="L400" i="2"/>
  <c r="G57" i="30" s="1"/>
  <c r="O59" i="2"/>
  <c r="K400" i="2"/>
  <c r="F57" i="30" s="1"/>
  <c r="P60" i="2"/>
  <c r="K62" i="2"/>
  <c r="N45" i="4"/>
  <c r="I76" i="24" s="1"/>
  <c r="J58" i="3"/>
  <c r="D60" i="3"/>
  <c r="H27" i="4"/>
  <c r="E25" i="3"/>
  <c r="J54" i="4"/>
  <c r="J52" i="3" s="1"/>
  <c r="C51" i="3"/>
  <c r="D25" i="3"/>
  <c r="F55" i="3"/>
  <c r="B58" i="30"/>
  <c r="B88" i="30"/>
  <c r="B89" i="30" s="1"/>
  <c r="B62" i="3"/>
  <c r="B58" i="3"/>
  <c r="E51" i="3"/>
  <c r="L26" i="13"/>
  <c r="L53" i="4"/>
  <c r="L51" i="3" s="1"/>
  <c r="J25" i="3"/>
  <c r="H25" i="3"/>
  <c r="K53" i="4"/>
  <c r="K51" i="3" s="1"/>
  <c r="K14" i="4"/>
  <c r="Q41" i="4"/>
  <c r="L72" i="24" s="1"/>
  <c r="G47" i="4"/>
  <c r="J64" i="2"/>
  <c r="G52" i="3"/>
  <c r="B64" i="3"/>
  <c r="F47" i="4"/>
  <c r="C72" i="24"/>
  <c r="Q38" i="4"/>
  <c r="L69" i="24" s="1"/>
  <c r="G69" i="2"/>
  <c r="B24" i="7" s="1"/>
  <c r="G56" i="3"/>
  <c r="N33" i="4"/>
  <c r="G45" i="3"/>
  <c r="C76" i="24"/>
  <c r="D52" i="3"/>
  <c r="K41" i="4"/>
  <c r="K61" i="4" s="1"/>
  <c r="K59" i="3" s="1"/>
  <c r="H65" i="2"/>
  <c r="H63" i="3" s="1"/>
  <c r="B59" i="3"/>
  <c r="F64" i="3"/>
  <c r="G53" i="3"/>
  <c r="B54" i="3"/>
  <c r="F67" i="2"/>
  <c r="B57" i="3"/>
  <c r="C64" i="3"/>
  <c r="E60" i="3"/>
  <c r="F60" i="4"/>
  <c r="F58" i="3" s="1"/>
  <c r="C27" i="4"/>
  <c r="F53" i="3"/>
  <c r="D62" i="3"/>
  <c r="C67" i="2"/>
  <c r="C53" i="1" s="1"/>
  <c r="C43" i="1" s="1"/>
  <c r="D64" i="3"/>
  <c r="B68" i="2"/>
  <c r="B54" i="1" s="1"/>
  <c r="C25" i="3"/>
  <c r="E52" i="3"/>
  <c r="C95" i="24"/>
  <c r="E59" i="3"/>
  <c r="F60" i="3"/>
  <c r="I25" i="3"/>
  <c r="O25" i="4"/>
  <c r="G60" i="3"/>
  <c r="K22" i="4"/>
  <c r="N25" i="4"/>
  <c r="P25" i="4"/>
  <c r="J37" i="4"/>
  <c r="J57" i="4" s="1"/>
  <c r="J55" i="3" s="1"/>
  <c r="O46" i="4"/>
  <c r="J77" i="24" s="1"/>
  <c r="H61" i="2"/>
  <c r="H59" i="3" s="1"/>
  <c r="D116" i="30"/>
  <c r="F51" i="3"/>
  <c r="G63" i="3"/>
  <c r="H70" i="24"/>
  <c r="B45" i="3"/>
  <c r="F27" i="4"/>
  <c r="D47" i="7"/>
  <c r="D50" i="7" s="1"/>
  <c r="D51" i="7" s="1"/>
  <c r="C59" i="4"/>
  <c r="C57" i="3" s="1"/>
  <c r="G64" i="3"/>
  <c r="F68" i="2"/>
  <c r="F54" i="1" s="1"/>
  <c r="G55" i="3"/>
  <c r="M26" i="4"/>
  <c r="J399" i="2"/>
  <c r="E43" i="30" s="1"/>
  <c r="O44" i="4"/>
  <c r="J75" i="24" s="1"/>
  <c r="D27" i="4"/>
  <c r="E68" i="2"/>
  <c r="E54" i="1" s="1"/>
  <c r="P394" i="2"/>
  <c r="K25" i="7" s="1"/>
  <c r="K38" i="7" s="1"/>
  <c r="K47" i="7" s="1"/>
  <c r="K50" i="7" s="1"/>
  <c r="K51" i="7" s="1"/>
  <c r="D67" i="2"/>
  <c r="D53" i="1" s="1"/>
  <c r="D43" i="1" s="1"/>
  <c r="J64" i="4"/>
  <c r="D68" i="2"/>
  <c r="D54" i="1" s="1"/>
  <c r="N36" i="4"/>
  <c r="I67" i="24" s="1"/>
  <c r="E61" i="3"/>
  <c r="C45" i="3"/>
  <c r="C53" i="13"/>
  <c r="G73" i="13"/>
  <c r="H73" i="13"/>
  <c r="K52" i="13"/>
  <c r="K73" i="13"/>
  <c r="C74" i="13"/>
  <c r="I73" i="13"/>
  <c r="E73" i="13"/>
  <c r="F73" i="13"/>
  <c r="D52" i="13"/>
  <c r="D73" i="13"/>
  <c r="L52" i="13"/>
  <c r="L73" i="13"/>
  <c r="I52" i="13"/>
  <c r="E52" i="13"/>
  <c r="F52" i="13"/>
  <c r="G52" i="13"/>
  <c r="H52" i="13"/>
  <c r="J52" i="13"/>
  <c r="C32" i="13"/>
  <c r="J26" i="13"/>
  <c r="G31" i="13"/>
  <c r="G28" i="13"/>
  <c r="G27" i="13"/>
  <c r="H31" i="13"/>
  <c r="H28" i="13"/>
  <c r="H27" i="13"/>
  <c r="K31" i="13"/>
  <c r="K28" i="13"/>
  <c r="K27" i="13"/>
  <c r="J31" i="13"/>
  <c r="J28" i="13"/>
  <c r="J27" i="13"/>
  <c r="E26" i="13"/>
  <c r="K26" i="13"/>
  <c r="I31" i="13"/>
  <c r="I28" i="13"/>
  <c r="I27" i="13"/>
  <c r="E31" i="13"/>
  <c r="E28" i="13"/>
  <c r="E27" i="13"/>
  <c r="F31" i="13"/>
  <c r="F28" i="13"/>
  <c r="F27" i="13"/>
  <c r="D31" i="13"/>
  <c r="D28" i="13"/>
  <c r="L31" i="13"/>
  <c r="L28" i="13"/>
  <c r="L27" i="13"/>
  <c r="H26" i="13"/>
  <c r="D26" i="13"/>
  <c r="F26" i="13"/>
  <c r="I26" i="13"/>
  <c r="G26" i="13"/>
  <c r="D32" i="30"/>
  <c r="E114" i="30"/>
  <c r="E115" i="30" s="1"/>
  <c r="J61" i="7"/>
  <c r="J64" i="7" s="1"/>
  <c r="J65" i="7" s="1"/>
  <c r="J47" i="7"/>
  <c r="J50" i="7" s="1"/>
  <c r="J51" i="7" s="1"/>
  <c r="L61" i="7"/>
  <c r="L64" i="7" s="1"/>
  <c r="L65" i="7" s="1"/>
  <c r="L47" i="7"/>
  <c r="L50" i="7" s="1"/>
  <c r="L51" i="7" s="1"/>
  <c r="F61" i="7"/>
  <c r="F64" i="7" s="1"/>
  <c r="F65" i="7" s="1"/>
  <c r="F47" i="7"/>
  <c r="F50" i="7" s="1"/>
  <c r="F51" i="7" s="1"/>
  <c r="I61" i="7"/>
  <c r="I64" i="7" s="1"/>
  <c r="I65" i="7" s="1"/>
  <c r="I47" i="7"/>
  <c r="I50" i="7" s="1"/>
  <c r="I51" i="7" s="1"/>
  <c r="D61" i="7"/>
  <c r="G61" i="7"/>
  <c r="G64" i="7" s="1"/>
  <c r="G65" i="7" s="1"/>
  <c r="G47" i="7"/>
  <c r="G50" i="7" s="1"/>
  <c r="G51" i="7" s="1"/>
  <c r="O34" i="4"/>
  <c r="Q61" i="2"/>
  <c r="M59" i="2"/>
  <c r="M57" i="3" s="1"/>
  <c r="Q401" i="2"/>
  <c r="L102" i="30" s="1"/>
  <c r="D77" i="7"/>
  <c r="D80" i="7" s="1"/>
  <c r="K58" i="4"/>
  <c r="G38" i="10"/>
  <c r="I57" i="2"/>
  <c r="O35" i="4"/>
  <c r="J401" i="2"/>
  <c r="E102" i="30" s="1"/>
  <c r="L56" i="2"/>
  <c r="O41" i="4"/>
  <c r="L41" i="4"/>
  <c r="L61" i="4" s="1"/>
  <c r="L59" i="3" s="1"/>
  <c r="H399" i="2"/>
  <c r="C43" i="30" s="1"/>
  <c r="H55" i="2"/>
  <c r="H53" i="3" s="1"/>
  <c r="N393" i="2"/>
  <c r="G78" i="30"/>
  <c r="O401" i="2"/>
  <c r="J102" i="30" s="1"/>
  <c r="I58" i="2"/>
  <c r="I38" i="4"/>
  <c r="D69" i="24" s="1"/>
  <c r="J394" i="2"/>
  <c r="E25" i="7" s="1"/>
  <c r="E38" i="7" s="1"/>
  <c r="J42" i="4"/>
  <c r="E73" i="24" s="1"/>
  <c r="J53" i="2"/>
  <c r="I45" i="4"/>
  <c r="I65" i="4" s="1"/>
  <c r="I63" i="3" s="1"/>
  <c r="Q42" i="4"/>
  <c r="L73" i="24" s="1"/>
  <c r="P46" i="2"/>
  <c r="L54" i="2"/>
  <c r="L34" i="4"/>
  <c r="L398" i="2"/>
  <c r="G20" i="30" s="1"/>
  <c r="G21" i="30" s="1"/>
  <c r="G24" i="30" s="1"/>
  <c r="M394" i="2"/>
  <c r="H25" i="7" s="1"/>
  <c r="H38" i="7" s="1"/>
  <c r="I39" i="4"/>
  <c r="N44" i="4"/>
  <c r="I75" i="24" s="1"/>
  <c r="I41" i="4"/>
  <c r="I61" i="4" s="1"/>
  <c r="I59" i="3" s="1"/>
  <c r="P42" i="4"/>
  <c r="K73" i="24" s="1"/>
  <c r="I393" i="2"/>
  <c r="Q40" i="4"/>
  <c r="L71" i="24" s="1"/>
  <c r="Q60" i="2"/>
  <c r="H53" i="2"/>
  <c r="H33" i="4"/>
  <c r="H43" i="4"/>
  <c r="H63" i="2"/>
  <c r="M62" i="2"/>
  <c r="M42" i="4"/>
  <c r="H73" i="24" s="1"/>
  <c r="N57" i="2"/>
  <c r="N37" i="4"/>
  <c r="H42" i="4"/>
  <c r="H62" i="2"/>
  <c r="K58" i="2"/>
  <c r="P393" i="2"/>
  <c r="F69" i="24"/>
  <c r="L399" i="2"/>
  <c r="G43" i="30" s="1"/>
  <c r="P399" i="2"/>
  <c r="K43" i="30" s="1"/>
  <c r="P38" i="4"/>
  <c r="K69" i="24" s="1"/>
  <c r="N39" i="4"/>
  <c r="I70" i="24" s="1"/>
  <c r="N59" i="2"/>
  <c r="L58" i="2"/>
  <c r="L38" i="4"/>
  <c r="G69" i="24" s="1"/>
  <c r="M34" i="4"/>
  <c r="M54" i="2"/>
  <c r="J56" i="2"/>
  <c r="J36" i="4"/>
  <c r="E67" i="24" s="1"/>
  <c r="M57" i="2"/>
  <c r="M37" i="4"/>
  <c r="O400" i="2"/>
  <c r="J57" i="30" s="1"/>
  <c r="M400" i="2"/>
  <c r="H57" i="30" s="1"/>
  <c r="P401" i="2"/>
  <c r="K102" i="30" s="1"/>
  <c r="G95" i="24"/>
  <c r="H400" i="2"/>
  <c r="C57" i="30" s="1"/>
  <c r="P398" i="2"/>
  <c r="K20" i="30" s="1"/>
  <c r="K21" i="30" s="1"/>
  <c r="K24" i="30" s="1"/>
  <c r="P400" i="2"/>
  <c r="K57" i="30" s="1"/>
  <c r="M393" i="2"/>
  <c r="L393" i="2"/>
  <c r="O40" i="4"/>
  <c r="J71" i="24" s="1"/>
  <c r="M36" i="4"/>
  <c r="H67" i="24" s="1"/>
  <c r="N62" i="2"/>
  <c r="J43" i="4"/>
  <c r="J63" i="2"/>
  <c r="K65" i="2"/>
  <c r="K45" i="4"/>
  <c r="I60" i="2"/>
  <c r="I40" i="4"/>
  <c r="I44" i="4"/>
  <c r="I64" i="2"/>
  <c r="P44" i="4"/>
  <c r="K75" i="24" s="1"/>
  <c r="P64" i="2"/>
  <c r="M399" i="2"/>
  <c r="H43" i="30" s="1"/>
  <c r="N55" i="2"/>
  <c r="N35" i="4"/>
  <c r="H57" i="2"/>
  <c r="H37" i="4"/>
  <c r="E95" i="24"/>
  <c r="J398" i="2"/>
  <c r="E20" i="30" s="1"/>
  <c r="E21" i="30" s="1"/>
  <c r="E24" i="30" s="1"/>
  <c r="E29" i="30" s="1"/>
  <c r="E32" i="30" s="1"/>
  <c r="E33" i="30" s="1"/>
  <c r="E34" i="30" s="1"/>
  <c r="M401" i="2"/>
  <c r="H102" i="30" s="1"/>
  <c r="Q65" i="4"/>
  <c r="Q63" i="3" s="1"/>
  <c r="Q393" i="2"/>
  <c r="O393" i="2"/>
  <c r="I36" i="4"/>
  <c r="I56" i="2"/>
  <c r="K57" i="2"/>
  <c r="K37" i="4"/>
  <c r="F68" i="24" s="1"/>
  <c r="Q44" i="4"/>
  <c r="L75" i="24" s="1"/>
  <c r="Q64" i="2"/>
  <c r="H38" i="4"/>
  <c r="H58" i="2"/>
  <c r="I27" i="4"/>
  <c r="F28" i="30"/>
  <c r="F29" i="30" s="1"/>
  <c r="F32" i="30" s="1"/>
  <c r="F33" i="30" s="1"/>
  <c r="F34" i="30" s="1"/>
  <c r="M22" i="4"/>
  <c r="D45" i="3"/>
  <c r="D58" i="4"/>
  <c r="D68" i="4" s="1"/>
  <c r="O33" i="4"/>
  <c r="O46" i="2"/>
  <c r="O53" i="2"/>
  <c r="N54" i="2"/>
  <c r="N34" i="4"/>
  <c r="M20" i="4"/>
  <c r="Q13" i="4"/>
  <c r="P13" i="4"/>
  <c r="O19" i="4"/>
  <c r="O59" i="4" s="1"/>
  <c r="B47" i="4"/>
  <c r="J27" i="4"/>
  <c r="J53" i="4"/>
  <c r="M18" i="4"/>
  <c r="M58" i="4" s="1"/>
  <c r="E67" i="2"/>
  <c r="K59" i="2"/>
  <c r="K39" i="4"/>
  <c r="K44" i="4"/>
  <c r="K64" i="2"/>
  <c r="L64" i="2"/>
  <c r="L44" i="4"/>
  <c r="G75" i="24" s="1"/>
  <c r="M46" i="4"/>
  <c r="M66" i="2"/>
  <c r="J66" i="2"/>
  <c r="J46" i="4"/>
  <c r="N46" i="2"/>
  <c r="J393" i="2"/>
  <c r="Q400" i="2"/>
  <c r="L57" i="30" s="1"/>
  <c r="K401" i="2"/>
  <c r="F102" i="30" s="1"/>
  <c r="Q46" i="2"/>
  <c r="H401" i="2"/>
  <c r="C102" i="30" s="1"/>
  <c r="J400" i="2"/>
  <c r="E57" i="30" s="1"/>
  <c r="F45" i="3"/>
  <c r="E75" i="7"/>
  <c r="E74" i="7"/>
  <c r="E76" i="7"/>
  <c r="K16" i="1"/>
  <c r="F73" i="7" s="1"/>
  <c r="L22" i="4"/>
  <c r="N26" i="4"/>
  <c r="O23" i="4"/>
  <c r="F57" i="3"/>
  <c r="B53" i="4"/>
  <c r="B51" i="3" s="1"/>
  <c r="H34" i="4"/>
  <c r="H54" i="2"/>
  <c r="H46" i="2"/>
  <c r="I35" i="4"/>
  <c r="I55" i="4" s="1"/>
  <c r="I55" i="2"/>
  <c r="H56" i="2"/>
  <c r="H36" i="4"/>
  <c r="O57" i="2"/>
  <c r="O37" i="4"/>
  <c r="J58" i="2"/>
  <c r="J38" i="4"/>
  <c r="P39" i="4"/>
  <c r="K70" i="24" s="1"/>
  <c r="P59" i="2"/>
  <c r="P61" i="2"/>
  <c r="P41" i="4"/>
  <c r="K72" i="24" s="1"/>
  <c r="L62" i="2"/>
  <c r="L42" i="4"/>
  <c r="G73" i="24" s="1"/>
  <c r="P43" i="4"/>
  <c r="P63" i="2"/>
  <c r="O65" i="2"/>
  <c r="O69" i="2" s="1"/>
  <c r="J24" i="7" s="1"/>
  <c r="J37" i="7" s="1"/>
  <c r="O45" i="4"/>
  <c r="J65" i="2"/>
  <c r="J45" i="4"/>
  <c r="H66" i="2"/>
  <c r="H46" i="4"/>
  <c r="F59" i="3"/>
  <c r="M43" i="4"/>
  <c r="M63" i="2"/>
  <c r="G68" i="2"/>
  <c r="G54" i="1" s="1"/>
  <c r="G67" i="2"/>
  <c r="B63" i="3"/>
  <c r="B67" i="2"/>
  <c r="B53" i="1" s="1"/>
  <c r="B43" i="1" s="1"/>
  <c r="C53" i="3"/>
  <c r="K46" i="2"/>
  <c r="I66" i="2"/>
  <c r="I69" i="2" s="1"/>
  <c r="D24" i="7" s="1"/>
  <c r="D37" i="7" s="1"/>
  <c r="I46" i="4"/>
  <c r="I33" i="4"/>
  <c r="I46" i="2"/>
  <c r="I53" i="2"/>
  <c r="K34" i="4"/>
  <c r="K54" i="2"/>
  <c r="Q34" i="4"/>
  <c r="Q54" i="2"/>
  <c r="K55" i="2"/>
  <c r="K35" i="4"/>
  <c r="K55" i="4" s="1"/>
  <c r="J35" i="4"/>
  <c r="J46" i="2"/>
  <c r="J55" i="2"/>
  <c r="K56" i="2"/>
  <c r="K36" i="4"/>
  <c r="P57" i="2"/>
  <c r="P37" i="4"/>
  <c r="K68" i="24" s="1"/>
  <c r="H39" i="4"/>
  <c r="H59" i="2"/>
  <c r="J59" i="2"/>
  <c r="J39" i="4"/>
  <c r="Q39" i="4"/>
  <c r="L70" i="24" s="1"/>
  <c r="Q59" i="2"/>
  <c r="M60" i="2"/>
  <c r="M40" i="4"/>
  <c r="H71" i="24" s="1"/>
  <c r="L60" i="2"/>
  <c r="L40" i="4"/>
  <c r="G71" i="24" s="1"/>
  <c r="I42" i="4"/>
  <c r="D73" i="24" s="1"/>
  <c r="I62" i="2"/>
  <c r="K63" i="2"/>
  <c r="K43" i="4"/>
  <c r="N63" i="2"/>
  <c r="N43" i="4"/>
  <c r="I74" i="24" s="1"/>
  <c r="M64" i="2"/>
  <c r="M44" i="4"/>
  <c r="H75" i="24" s="1"/>
  <c r="F110" i="30"/>
  <c r="F111" i="30" s="1"/>
  <c r="G109" i="30"/>
  <c r="I26" i="1"/>
  <c r="J37" i="1"/>
  <c r="M15" i="4"/>
  <c r="M24" i="4"/>
  <c r="B57" i="4"/>
  <c r="B27" i="4"/>
  <c r="D47" i="4"/>
  <c r="I95" i="24"/>
  <c r="N398" i="2"/>
  <c r="I20" i="30" s="1"/>
  <c r="I21" i="30" s="1"/>
  <c r="I24" i="30" s="1"/>
  <c r="N399" i="2"/>
  <c r="I43" i="30" s="1"/>
  <c r="M33" i="4"/>
  <c r="M46" i="2"/>
  <c r="M53" i="2"/>
  <c r="J41" i="4"/>
  <c r="J61" i="2"/>
  <c r="N18" i="4"/>
  <c r="Q23" i="4"/>
  <c r="P23" i="4"/>
  <c r="L16" i="4"/>
  <c r="C68" i="2"/>
  <c r="C54" i="1" s="1"/>
  <c r="D68" i="24"/>
  <c r="I57" i="4"/>
  <c r="D95" i="24"/>
  <c r="I401" i="2"/>
  <c r="D102" i="30" s="1"/>
  <c r="I399" i="2"/>
  <c r="D43" i="30" s="1"/>
  <c r="I400" i="2"/>
  <c r="D57" i="30" s="1"/>
  <c r="H44" i="4"/>
  <c r="H64" i="2"/>
  <c r="L45" i="4"/>
  <c r="L65" i="2"/>
  <c r="Q46" i="4"/>
  <c r="Q66" i="2"/>
  <c r="Q69" i="2" s="1"/>
  <c r="L24" i="7" s="1"/>
  <c r="L37" i="7" s="1"/>
  <c r="L66" i="2"/>
  <c r="L46" i="4"/>
  <c r="G77" i="24" s="1"/>
  <c r="N401" i="2"/>
  <c r="I102" i="30" s="1"/>
  <c r="H393" i="2"/>
  <c r="K393" i="2"/>
  <c r="B25" i="3"/>
  <c r="N400" i="2"/>
  <c r="I57" i="30" s="1"/>
  <c r="L95" i="24"/>
  <c r="Q398" i="2"/>
  <c r="L20" i="30" s="1"/>
  <c r="L21" i="30" s="1"/>
  <c r="L24" i="30" s="1"/>
  <c r="Q399" i="2"/>
  <c r="L43" i="30" s="1"/>
  <c r="N34" i="24"/>
  <c r="R33" i="24"/>
  <c r="E65" i="4"/>
  <c r="E67" i="4" s="1"/>
  <c r="E27" i="4"/>
  <c r="P54" i="2"/>
  <c r="P34" i="4"/>
  <c r="M55" i="2"/>
  <c r="M35" i="4"/>
  <c r="Q36" i="4"/>
  <c r="Q56" i="2"/>
  <c r="L37" i="4"/>
  <c r="L57" i="2"/>
  <c r="L46" i="2"/>
  <c r="N38" i="4"/>
  <c r="N58" i="2"/>
  <c r="N40" i="4"/>
  <c r="I71" i="24" s="1"/>
  <c r="N60" i="2"/>
  <c r="N41" i="4"/>
  <c r="N61" i="2"/>
  <c r="L63" i="2"/>
  <c r="L43" i="4"/>
  <c r="I63" i="2"/>
  <c r="I43" i="4"/>
  <c r="M65" i="2"/>
  <c r="M45" i="4"/>
  <c r="P65" i="2"/>
  <c r="P45" i="4"/>
  <c r="K76" i="24" s="1"/>
  <c r="K66" i="2"/>
  <c r="K46" i="4"/>
  <c r="F77" i="24" s="1"/>
  <c r="C61" i="3"/>
  <c r="G56" i="4"/>
  <c r="G27" i="4"/>
  <c r="G25" i="3"/>
  <c r="C54" i="4"/>
  <c r="C47" i="4"/>
  <c r="C58" i="3"/>
  <c r="M58" i="2"/>
  <c r="G58" i="3"/>
  <c r="N66" i="2"/>
  <c r="N69" i="2" s="1"/>
  <c r="I24" i="7" s="1"/>
  <c r="I37" i="7" s="1"/>
  <c r="N46" i="4"/>
  <c r="I77" i="24" s="1"/>
  <c r="Q53" i="2"/>
  <c r="Q33" i="4"/>
  <c r="I54" i="2"/>
  <c r="I34" i="4"/>
  <c r="I54" i="4" s="1"/>
  <c r="P35" i="4"/>
  <c r="P55" i="2"/>
  <c r="O56" i="2"/>
  <c r="O36" i="4"/>
  <c r="J67" i="24" s="1"/>
  <c r="P56" i="2"/>
  <c r="P36" i="4"/>
  <c r="K67" i="24" s="1"/>
  <c r="Q57" i="2"/>
  <c r="Q37" i="4"/>
  <c r="O58" i="2"/>
  <c r="O38" i="4"/>
  <c r="J69" i="24" s="1"/>
  <c r="L59" i="2"/>
  <c r="L39" i="4"/>
  <c r="K60" i="2"/>
  <c r="K40" i="4"/>
  <c r="F71" i="24" s="1"/>
  <c r="H60" i="2"/>
  <c r="H40" i="4"/>
  <c r="M61" i="2"/>
  <c r="M41" i="4"/>
  <c r="Q63" i="2"/>
  <c r="Q43" i="4"/>
  <c r="L74" i="24" s="1"/>
  <c r="O63" i="2"/>
  <c r="O43" i="4"/>
  <c r="P66" i="2"/>
  <c r="P46" i="4"/>
  <c r="K77" i="24" s="1"/>
  <c r="E64" i="3"/>
  <c r="H53" i="10"/>
  <c r="J62" i="3" l="1"/>
  <c r="Q61" i="4"/>
  <c r="Q59" i="3" s="1"/>
  <c r="K61" i="7"/>
  <c r="K64" i="7" s="1"/>
  <c r="K65" i="7" s="1"/>
  <c r="K68" i="7" s="1"/>
  <c r="K39" i="13" s="1"/>
  <c r="E68" i="24"/>
  <c r="F79" i="30"/>
  <c r="F81" i="30" s="1"/>
  <c r="F82" i="30" s="1"/>
  <c r="F83" i="30" s="1"/>
  <c r="O57" i="3"/>
  <c r="K44" i="30"/>
  <c r="K46" i="30" s="1"/>
  <c r="K71" i="30"/>
  <c r="K72" i="30" s="1"/>
  <c r="K74" i="30" s="1"/>
  <c r="D44" i="30"/>
  <c r="D46" i="30" s="1"/>
  <c r="D48" i="30" s="1"/>
  <c r="D50" i="30" s="1"/>
  <c r="D51" i="30" s="1"/>
  <c r="D52" i="30" s="1"/>
  <c r="D71" i="30"/>
  <c r="D72" i="30" s="1"/>
  <c r="D74" i="30" s="1"/>
  <c r="D79" i="30" s="1"/>
  <c r="D81" i="30" s="1"/>
  <c r="D82" i="30" s="1"/>
  <c r="E44" i="30"/>
  <c r="E46" i="30" s="1"/>
  <c r="E48" i="30" s="1"/>
  <c r="E50" i="30" s="1"/>
  <c r="E51" i="30" s="1"/>
  <c r="E52" i="30" s="1"/>
  <c r="E71" i="30"/>
  <c r="E72" i="30" s="1"/>
  <c r="E74" i="30" s="1"/>
  <c r="E79" i="30" s="1"/>
  <c r="E81" i="30" s="1"/>
  <c r="E82" i="30" s="1"/>
  <c r="E83" i="30" s="1"/>
  <c r="G44" i="30"/>
  <c r="G46" i="30" s="1"/>
  <c r="G71" i="30"/>
  <c r="G72" i="30" s="1"/>
  <c r="G74" i="30" s="1"/>
  <c r="G79" i="30" s="1"/>
  <c r="G81" i="30" s="1"/>
  <c r="G82" i="30" s="1"/>
  <c r="L44" i="30"/>
  <c r="L46" i="30" s="1"/>
  <c r="L71" i="30"/>
  <c r="L72" i="30" s="1"/>
  <c r="L74" i="30" s="1"/>
  <c r="I44" i="30"/>
  <c r="I46" i="30" s="1"/>
  <c r="I71" i="30"/>
  <c r="I72" i="30" s="1"/>
  <c r="I74" i="30" s="1"/>
  <c r="H44" i="30"/>
  <c r="H46" i="30" s="1"/>
  <c r="H71" i="30"/>
  <c r="H72" i="30" s="1"/>
  <c r="H74" i="30" s="1"/>
  <c r="C44" i="30"/>
  <c r="C71" i="30"/>
  <c r="C72" i="30" s="1"/>
  <c r="F68" i="4"/>
  <c r="L60" i="4"/>
  <c r="L58" i="3" s="1"/>
  <c r="J56" i="4"/>
  <c r="D76" i="24"/>
  <c r="N65" i="4"/>
  <c r="N63" i="3" s="1"/>
  <c r="J58" i="30"/>
  <c r="J60" i="30" s="1"/>
  <c r="J88" i="30"/>
  <c r="J89" i="30" s="1"/>
  <c r="J91" i="30" s="1"/>
  <c r="C58" i="30"/>
  <c r="C88" i="30"/>
  <c r="C89" i="30" s="1"/>
  <c r="F58" i="30"/>
  <c r="F60" i="30" s="1"/>
  <c r="F62" i="30" s="1"/>
  <c r="F64" i="30" s="1"/>
  <c r="F65" i="30" s="1"/>
  <c r="F66" i="30" s="1"/>
  <c r="F88" i="30"/>
  <c r="F89" i="30" s="1"/>
  <c r="F91" i="30" s="1"/>
  <c r="F93" i="30" s="1"/>
  <c r="F95" i="30" s="1"/>
  <c r="D58" i="30"/>
  <c r="D60" i="30" s="1"/>
  <c r="D62" i="30" s="1"/>
  <c r="D64" i="30" s="1"/>
  <c r="D65" i="30" s="1"/>
  <c r="D66" i="30" s="1"/>
  <c r="D88" i="30"/>
  <c r="D89" i="30" s="1"/>
  <c r="D91" i="30" s="1"/>
  <c r="D93" i="30" s="1"/>
  <c r="E58" i="30"/>
  <c r="E60" i="30" s="1"/>
  <c r="E62" i="30" s="1"/>
  <c r="E64" i="30" s="1"/>
  <c r="E65" i="30" s="1"/>
  <c r="E66" i="30" s="1"/>
  <c r="E88" i="30"/>
  <c r="E89" i="30" s="1"/>
  <c r="E91" i="30" s="1"/>
  <c r="E93" i="30" s="1"/>
  <c r="L58" i="30"/>
  <c r="L60" i="30" s="1"/>
  <c r="L88" i="30"/>
  <c r="L89" i="30" s="1"/>
  <c r="L91" i="30" s="1"/>
  <c r="K58" i="30"/>
  <c r="K60" i="30" s="1"/>
  <c r="K88" i="30"/>
  <c r="K89" i="30" s="1"/>
  <c r="K91" i="30" s="1"/>
  <c r="G58" i="30"/>
  <c r="G60" i="30" s="1"/>
  <c r="G88" i="30"/>
  <c r="G89" i="30" s="1"/>
  <c r="G91" i="30" s="1"/>
  <c r="G93" i="30" s="1"/>
  <c r="I58" i="30"/>
  <c r="I60" i="30" s="1"/>
  <c r="I88" i="30"/>
  <c r="I89" i="30" s="1"/>
  <c r="I91" i="30" s="1"/>
  <c r="H69" i="2"/>
  <c r="C24" i="7" s="1"/>
  <c r="H58" i="30"/>
  <c r="H60" i="30" s="1"/>
  <c r="H88" i="30"/>
  <c r="H89" i="30" s="1"/>
  <c r="H91" i="30" s="1"/>
  <c r="F72" i="24"/>
  <c r="L58" i="4"/>
  <c r="L56" i="3" s="1"/>
  <c r="F66" i="3"/>
  <c r="K56" i="3"/>
  <c r="F96" i="30"/>
  <c r="F57" i="13" s="1"/>
  <c r="F68" i="13" s="1"/>
  <c r="P65" i="4"/>
  <c r="P63" i="3" s="1"/>
  <c r="G72" i="24"/>
  <c r="O53" i="4"/>
  <c r="O51" i="3" s="1"/>
  <c r="N53" i="4"/>
  <c r="N51" i="3" s="1"/>
  <c r="H53" i="4"/>
  <c r="H51" i="3" s="1"/>
  <c r="D66" i="3"/>
  <c r="L14" i="4"/>
  <c r="L27" i="4" s="1"/>
  <c r="D72" i="24"/>
  <c r="F67" i="4"/>
  <c r="D45" i="1"/>
  <c r="C45" i="1"/>
  <c r="N59" i="4"/>
  <c r="N57" i="3" s="1"/>
  <c r="G53" i="1"/>
  <c r="G43" i="1" s="1"/>
  <c r="K25" i="3"/>
  <c r="E53" i="1"/>
  <c r="E43" i="1" s="1"/>
  <c r="F53" i="1"/>
  <c r="K62" i="4"/>
  <c r="K60" i="3" s="1"/>
  <c r="K27" i="4"/>
  <c r="H78" i="30"/>
  <c r="C66" i="3"/>
  <c r="C68" i="4"/>
  <c r="J62" i="4"/>
  <c r="J60" i="3" s="1"/>
  <c r="I62" i="4"/>
  <c r="I60" i="3" s="1"/>
  <c r="E117" i="30"/>
  <c r="E116" i="30"/>
  <c r="M64" i="4"/>
  <c r="M62" i="3" s="1"/>
  <c r="F114" i="30"/>
  <c r="F115" i="30" s="1"/>
  <c r="D33" i="30"/>
  <c r="D34" i="30" s="1"/>
  <c r="H61" i="7"/>
  <c r="H64" i="7" s="1"/>
  <c r="H65" i="7" s="1"/>
  <c r="H47" i="7"/>
  <c r="H50" i="7" s="1"/>
  <c r="H51" i="7" s="1"/>
  <c r="E61" i="7"/>
  <c r="E64" i="7" s="1"/>
  <c r="E65" i="7" s="1"/>
  <c r="E47" i="7"/>
  <c r="E50" i="7" s="1"/>
  <c r="E51" i="7" s="1"/>
  <c r="G68" i="7"/>
  <c r="G39" i="13" s="1"/>
  <c r="G53" i="7"/>
  <c r="G17" i="7"/>
  <c r="G52" i="7"/>
  <c r="D17" i="7"/>
  <c r="D18" i="7" s="1"/>
  <c r="D20" i="7" s="1"/>
  <c r="D53" i="7"/>
  <c r="D52" i="7"/>
  <c r="I68" i="7"/>
  <c r="I39" i="13" s="1"/>
  <c r="I17" i="7"/>
  <c r="I18" i="7" s="1"/>
  <c r="I20" i="7" s="1"/>
  <c r="I53" i="7"/>
  <c r="I52" i="7"/>
  <c r="F68" i="7"/>
  <c r="F39" i="13" s="1"/>
  <c r="F53" i="7"/>
  <c r="F17" i="7"/>
  <c r="F18" i="7" s="1"/>
  <c r="F20" i="7" s="1"/>
  <c r="F52" i="7"/>
  <c r="K17" i="7"/>
  <c r="K52" i="7"/>
  <c r="K53" i="7"/>
  <c r="L68" i="7"/>
  <c r="L39" i="13" s="1"/>
  <c r="L52" i="7"/>
  <c r="L17" i="7"/>
  <c r="L18" i="7" s="1"/>
  <c r="L20" i="7" s="1"/>
  <c r="L53" i="7"/>
  <c r="J68" i="7"/>
  <c r="J39" i="13" s="1"/>
  <c r="J52" i="7"/>
  <c r="J53" i="7"/>
  <c r="J17" i="7"/>
  <c r="J18" i="7" s="1"/>
  <c r="J20" i="7" s="1"/>
  <c r="G67" i="7"/>
  <c r="G66" i="7"/>
  <c r="D64" i="7"/>
  <c r="D65" i="7" s="1"/>
  <c r="I67" i="7"/>
  <c r="I66" i="7"/>
  <c r="F67" i="7"/>
  <c r="F66" i="7"/>
  <c r="L66" i="7"/>
  <c r="L67" i="7"/>
  <c r="J66" i="7"/>
  <c r="J67" i="7"/>
  <c r="I55" i="3"/>
  <c r="I58" i="4"/>
  <c r="I56" i="3" s="1"/>
  <c r="Q47" i="4"/>
  <c r="O47" i="4"/>
  <c r="D81" i="7"/>
  <c r="D83" i="7" s="1"/>
  <c r="H38" i="10"/>
  <c r="I38" i="10" s="1"/>
  <c r="J38" i="10" s="1"/>
  <c r="K38" i="10" s="1"/>
  <c r="L38" i="10" s="1"/>
  <c r="F48" i="30"/>
  <c r="F50" i="30" s="1"/>
  <c r="F51" i="30" s="1"/>
  <c r="O68" i="2"/>
  <c r="O54" i="1" s="1"/>
  <c r="J72" i="24"/>
  <c r="O61" i="4"/>
  <c r="O59" i="3" s="1"/>
  <c r="K57" i="4"/>
  <c r="K55" i="3" s="1"/>
  <c r="E35" i="30"/>
  <c r="E36" i="13"/>
  <c r="N58" i="4"/>
  <c r="N56" i="3" s="1"/>
  <c r="L45" i="3"/>
  <c r="I68" i="2"/>
  <c r="I54" i="1" s="1"/>
  <c r="J45" i="3"/>
  <c r="J67" i="2"/>
  <c r="Q67" i="2"/>
  <c r="D70" i="24"/>
  <c r="I59" i="4"/>
  <c r="I57" i="3" s="1"/>
  <c r="P61" i="4"/>
  <c r="P59" i="3" s="1"/>
  <c r="J69" i="2"/>
  <c r="E24" i="7" s="1"/>
  <c r="E37" i="7" s="1"/>
  <c r="I45" i="3"/>
  <c r="Q68" i="2"/>
  <c r="Q54" i="1" s="1"/>
  <c r="L67" i="2"/>
  <c r="I53" i="3"/>
  <c r="L66" i="4"/>
  <c r="L64" i="3" s="1"/>
  <c r="D71" i="24"/>
  <c r="I60" i="4"/>
  <c r="I58" i="3" s="1"/>
  <c r="C73" i="24"/>
  <c r="H62" i="4"/>
  <c r="H60" i="3" s="1"/>
  <c r="E74" i="24"/>
  <c r="J63" i="4"/>
  <c r="J61" i="3" s="1"/>
  <c r="I68" i="24"/>
  <c r="N57" i="4"/>
  <c r="N55" i="3" s="1"/>
  <c r="I64" i="4"/>
  <c r="I62" i="3" s="1"/>
  <c r="D75" i="24"/>
  <c r="H68" i="24"/>
  <c r="M57" i="4"/>
  <c r="M55" i="3" s="1"/>
  <c r="O45" i="3"/>
  <c r="K69" i="2"/>
  <c r="F24" i="7" s="1"/>
  <c r="F37" i="7" s="1"/>
  <c r="I56" i="4"/>
  <c r="I54" i="3" s="1"/>
  <c r="D67" i="24"/>
  <c r="H57" i="4"/>
  <c r="H55" i="3" s="1"/>
  <c r="C68" i="24"/>
  <c r="K68" i="2"/>
  <c r="K54" i="1" s="1"/>
  <c r="P68" i="2"/>
  <c r="P54" i="1" s="1"/>
  <c r="J68" i="2"/>
  <c r="J54" i="1" s="1"/>
  <c r="P57" i="4"/>
  <c r="P55" i="3" s="1"/>
  <c r="P45" i="3"/>
  <c r="K53" i="3"/>
  <c r="K67" i="2"/>
  <c r="N63" i="4"/>
  <c r="N61" i="3" s="1"/>
  <c r="L64" i="4"/>
  <c r="L62" i="3" s="1"/>
  <c r="M62" i="4"/>
  <c r="M60" i="3" s="1"/>
  <c r="C69" i="24"/>
  <c r="H58" i="4"/>
  <c r="H56" i="3" s="1"/>
  <c r="F76" i="24"/>
  <c r="K65" i="4"/>
  <c r="K63" i="3" s="1"/>
  <c r="C74" i="24"/>
  <c r="H63" i="4"/>
  <c r="H61" i="3" s="1"/>
  <c r="E77" i="7"/>
  <c r="E80" i="7" s="1"/>
  <c r="E81" i="7" s="1"/>
  <c r="M68" i="2"/>
  <c r="M54" i="1" s="1"/>
  <c r="H76" i="24"/>
  <c r="M65" i="4"/>
  <c r="M63" i="3" s="1"/>
  <c r="Q56" i="4"/>
  <c r="Q54" i="3" s="1"/>
  <c r="L67" i="24"/>
  <c r="G54" i="3"/>
  <c r="G66" i="3"/>
  <c r="G68" i="4"/>
  <c r="G67" i="4"/>
  <c r="D74" i="24"/>
  <c r="I63" i="4"/>
  <c r="N68" i="2"/>
  <c r="N54" i="1" s="1"/>
  <c r="L57" i="4"/>
  <c r="L55" i="3" s="1"/>
  <c r="G68" i="24"/>
  <c r="G76" i="24"/>
  <c r="L65" i="4"/>
  <c r="L63" i="3" s="1"/>
  <c r="M53" i="4"/>
  <c r="M47" i="4"/>
  <c r="N24" i="4"/>
  <c r="N64" i="4" s="1"/>
  <c r="N62" i="3" s="1"/>
  <c r="N67" i="2"/>
  <c r="I67" i="2"/>
  <c r="P63" i="4"/>
  <c r="P61" i="3" s="1"/>
  <c r="K74" i="24"/>
  <c r="K78" i="24" s="1"/>
  <c r="H68" i="2"/>
  <c r="H54" i="1" s="1"/>
  <c r="H67" i="2"/>
  <c r="O26" i="4"/>
  <c r="O66" i="4" s="1"/>
  <c r="O64" i="3" s="1"/>
  <c r="E77" i="24"/>
  <c r="J66" i="4"/>
  <c r="J64" i="3" s="1"/>
  <c r="F70" i="24"/>
  <c r="K59" i="4"/>
  <c r="K57" i="3" s="1"/>
  <c r="Q19" i="4"/>
  <c r="Q59" i="4" s="1"/>
  <c r="Q57" i="3" s="1"/>
  <c r="P19" i="4"/>
  <c r="P59" i="4" s="1"/>
  <c r="N20" i="4"/>
  <c r="N60" i="4" s="1"/>
  <c r="N58" i="3" s="1"/>
  <c r="F35" i="30"/>
  <c r="F36" i="13"/>
  <c r="O63" i="4"/>
  <c r="O61" i="3" s="1"/>
  <c r="J74" i="24"/>
  <c r="H72" i="24"/>
  <c r="M61" i="4"/>
  <c r="M59" i="3" s="1"/>
  <c r="C52" i="3"/>
  <c r="C67" i="4"/>
  <c r="P69" i="2"/>
  <c r="K24" i="7" s="1"/>
  <c r="K37" i="7" s="1"/>
  <c r="I72" i="24"/>
  <c r="N61" i="4"/>
  <c r="N59" i="3" s="1"/>
  <c r="I69" i="24"/>
  <c r="N45" i="3"/>
  <c r="P47" i="4"/>
  <c r="E63" i="3"/>
  <c r="E68" i="4"/>
  <c r="N47" i="4"/>
  <c r="L68" i="2"/>
  <c r="L54" i="1" s="1"/>
  <c r="Q63" i="4"/>
  <c r="Q61" i="3" s="1"/>
  <c r="E72" i="24"/>
  <c r="J61" i="4"/>
  <c r="J59" i="3" s="1"/>
  <c r="M55" i="4"/>
  <c r="M53" i="3" s="1"/>
  <c r="K66" i="4"/>
  <c r="K64" i="3" s="1"/>
  <c r="J26" i="1"/>
  <c r="K37" i="1"/>
  <c r="K63" i="4"/>
  <c r="K61" i="3" s="1"/>
  <c r="F74" i="24"/>
  <c r="K56" i="4"/>
  <c r="K45" i="3"/>
  <c r="F67" i="24"/>
  <c r="J55" i="4"/>
  <c r="J53" i="3" s="1"/>
  <c r="J47" i="4"/>
  <c r="C77" i="24"/>
  <c r="H66" i="4"/>
  <c r="H64" i="3" s="1"/>
  <c r="O65" i="4"/>
  <c r="O63" i="3" s="1"/>
  <c r="J76" i="24"/>
  <c r="J68" i="24"/>
  <c r="O57" i="4"/>
  <c r="O55" i="3" s="1"/>
  <c r="H54" i="4"/>
  <c r="H47" i="4"/>
  <c r="L62" i="4"/>
  <c r="L60" i="3" s="1"/>
  <c r="P53" i="4"/>
  <c r="O67" i="2"/>
  <c r="D56" i="3"/>
  <c r="D67" i="4"/>
  <c r="N22" i="4"/>
  <c r="N62" i="4" s="1"/>
  <c r="N60" i="3" s="1"/>
  <c r="G28" i="30"/>
  <c r="G29" i="30" s="1"/>
  <c r="G32" i="30" s="1"/>
  <c r="G33" i="30" s="1"/>
  <c r="G34" i="30" s="1"/>
  <c r="G74" i="24"/>
  <c r="L63" i="4"/>
  <c r="L61" i="3" s="1"/>
  <c r="P67" i="2"/>
  <c r="J54" i="3"/>
  <c r="L77" i="24"/>
  <c r="H64" i="4"/>
  <c r="H62" i="3" s="1"/>
  <c r="C75" i="24"/>
  <c r="L25" i="3"/>
  <c r="L56" i="4"/>
  <c r="M67" i="2"/>
  <c r="B55" i="3"/>
  <c r="B66" i="3"/>
  <c r="B68" i="4"/>
  <c r="N15" i="4"/>
  <c r="N55" i="4" s="1"/>
  <c r="N53" i="3" s="1"/>
  <c r="G110" i="30"/>
  <c r="G111" i="30" s="1"/>
  <c r="H109" i="30"/>
  <c r="C70" i="24"/>
  <c r="H59" i="4"/>
  <c r="H57" i="3" s="1"/>
  <c r="I53" i="4"/>
  <c r="I47" i="4"/>
  <c r="D77" i="24"/>
  <c r="I66" i="4"/>
  <c r="I64" i="3" s="1"/>
  <c r="B45" i="1"/>
  <c r="H74" i="24"/>
  <c r="M63" i="4"/>
  <c r="M61" i="3" s="1"/>
  <c r="F75" i="7"/>
  <c r="F74" i="7"/>
  <c r="F76" i="7"/>
  <c r="L16" i="1"/>
  <c r="G73" i="7" s="1"/>
  <c r="M56" i="3"/>
  <c r="Q53" i="4"/>
  <c r="Q51" i="3" s="1"/>
  <c r="Q45" i="3"/>
  <c r="C71" i="24"/>
  <c r="H60" i="4"/>
  <c r="H58" i="3" s="1"/>
  <c r="L59" i="4"/>
  <c r="L57" i="3" s="1"/>
  <c r="G70" i="24"/>
  <c r="L68" i="24"/>
  <c r="Q57" i="4"/>
  <c r="Q55" i="3" s="1"/>
  <c r="I52" i="3"/>
  <c r="M69" i="2"/>
  <c r="H24" i="7" s="1"/>
  <c r="H37" i="7" s="1"/>
  <c r="R34" i="24"/>
  <c r="N35" i="24"/>
  <c r="L47" i="4"/>
  <c r="L69" i="2"/>
  <c r="G24" i="7" s="1"/>
  <c r="G37" i="7" s="1"/>
  <c r="M45" i="3"/>
  <c r="M16" i="4"/>
  <c r="O18" i="4"/>
  <c r="E70" i="24"/>
  <c r="J59" i="4"/>
  <c r="J57" i="3" s="1"/>
  <c r="K54" i="4"/>
  <c r="K47" i="4"/>
  <c r="J65" i="4"/>
  <c r="J63" i="3" s="1"/>
  <c r="E76" i="24"/>
  <c r="E69" i="24"/>
  <c r="J58" i="4"/>
  <c r="J56" i="3" s="1"/>
  <c r="H45" i="3"/>
  <c r="C67" i="24"/>
  <c r="H56" i="4"/>
  <c r="B67" i="4"/>
  <c r="N66" i="4"/>
  <c r="N64" i="3" s="1"/>
  <c r="H77" i="24"/>
  <c r="M66" i="4"/>
  <c r="M64" i="3" s="1"/>
  <c r="K64" i="4"/>
  <c r="K62" i="3" s="1"/>
  <c r="F75" i="24"/>
  <c r="J51" i="3"/>
  <c r="M60" i="4"/>
  <c r="M58" i="3" s="1"/>
  <c r="K60" i="4"/>
  <c r="K58" i="3" s="1"/>
  <c r="E66" i="3"/>
  <c r="E65" i="3"/>
  <c r="E55" i="1"/>
  <c r="I53" i="10"/>
  <c r="I78" i="30"/>
  <c r="K66" i="7" l="1"/>
  <c r="K67" i="7"/>
  <c r="E53" i="30"/>
  <c r="F84" i="30"/>
  <c r="E84" i="30"/>
  <c r="G83" i="30"/>
  <c r="G84" i="30"/>
  <c r="D83" i="30"/>
  <c r="D84" i="30"/>
  <c r="D53" i="30"/>
  <c r="H79" i="30"/>
  <c r="H81" i="30" s="1"/>
  <c r="H82" i="30" s="1"/>
  <c r="H83" i="30" s="1"/>
  <c r="D67" i="30"/>
  <c r="H93" i="30"/>
  <c r="H95" i="30" s="1"/>
  <c r="F98" i="30"/>
  <c r="G95" i="30"/>
  <c r="G96" i="30" s="1"/>
  <c r="D95" i="30"/>
  <c r="D96" i="30" s="1"/>
  <c r="F97" i="30"/>
  <c r="E95" i="30"/>
  <c r="E96" i="30" s="1"/>
  <c r="E45" i="1"/>
  <c r="G45" i="1"/>
  <c r="M14" i="4"/>
  <c r="M27" i="4" s="1"/>
  <c r="L54" i="4"/>
  <c r="L52" i="3" s="1"/>
  <c r="F55" i="1"/>
  <c r="F65" i="3"/>
  <c r="E68" i="7"/>
  <c r="E39" i="13" s="1"/>
  <c r="O53" i="1"/>
  <c r="O45" i="1" s="1"/>
  <c r="H53" i="1"/>
  <c r="H45" i="1" s="1"/>
  <c r="I53" i="1"/>
  <c r="I45" i="1" s="1"/>
  <c r="Q53" i="1"/>
  <c r="Q45" i="1" s="1"/>
  <c r="J53" i="1"/>
  <c r="J45" i="1" s="1"/>
  <c r="P53" i="1"/>
  <c r="P45" i="1" s="1"/>
  <c r="K53" i="1"/>
  <c r="K45" i="1" s="1"/>
  <c r="L53" i="1"/>
  <c r="L45" i="1" s="1"/>
  <c r="F45" i="1"/>
  <c r="F43" i="1"/>
  <c r="M53" i="1"/>
  <c r="M45" i="1" s="1"/>
  <c r="N53" i="1"/>
  <c r="N45" i="1" s="1"/>
  <c r="G78" i="13"/>
  <c r="F117" i="30"/>
  <c r="F116" i="30"/>
  <c r="F53" i="30"/>
  <c r="F52" i="30"/>
  <c r="D35" i="30"/>
  <c r="H81" i="13"/>
  <c r="G50" i="13"/>
  <c r="F81" i="13"/>
  <c r="F50" i="13"/>
  <c r="F78" i="13"/>
  <c r="F47" i="13"/>
  <c r="R81" i="13"/>
  <c r="L50" i="13"/>
  <c r="D78" i="13"/>
  <c r="E47" i="13"/>
  <c r="G114" i="30"/>
  <c r="G115" i="30" s="1"/>
  <c r="D36" i="13"/>
  <c r="B78" i="13" s="1"/>
  <c r="D67" i="7"/>
  <c r="D68" i="7"/>
  <c r="D39" i="13" s="1"/>
  <c r="D50" i="13" s="1"/>
  <c r="D66" i="7"/>
  <c r="J70" i="7"/>
  <c r="J69" i="7"/>
  <c r="L70" i="7"/>
  <c r="L69" i="7"/>
  <c r="K70" i="7"/>
  <c r="K69" i="7"/>
  <c r="F70" i="7"/>
  <c r="F69" i="7"/>
  <c r="I70" i="7"/>
  <c r="I69" i="7"/>
  <c r="E17" i="7"/>
  <c r="E18" i="7" s="1"/>
  <c r="E20" i="7" s="1"/>
  <c r="E53" i="7"/>
  <c r="E52" i="7"/>
  <c r="H68" i="7"/>
  <c r="H39" i="13" s="1"/>
  <c r="H17" i="7"/>
  <c r="H18" i="7" s="1"/>
  <c r="H20" i="7" s="1"/>
  <c r="H53" i="7"/>
  <c r="H52" i="7"/>
  <c r="G70" i="7"/>
  <c r="G69" i="7"/>
  <c r="E67" i="7"/>
  <c r="E66" i="7"/>
  <c r="H67" i="7"/>
  <c r="H66" i="7"/>
  <c r="D82" i="7"/>
  <c r="D84" i="7"/>
  <c r="D60" i="13" s="1"/>
  <c r="C81" i="13" s="1"/>
  <c r="E82" i="7"/>
  <c r="E84" i="7"/>
  <c r="E60" i="13" s="1"/>
  <c r="L78" i="24"/>
  <c r="L82" i="24" s="1"/>
  <c r="E78" i="24"/>
  <c r="E88" i="24" s="1"/>
  <c r="D78" i="24"/>
  <c r="D82" i="24" s="1"/>
  <c r="G48" i="30"/>
  <c r="G50" i="30" s="1"/>
  <c r="G51" i="30" s="1"/>
  <c r="G52" i="30" s="1"/>
  <c r="I78" i="24"/>
  <c r="I84" i="24" s="1"/>
  <c r="H78" i="24"/>
  <c r="H88" i="24" s="1"/>
  <c r="J67" i="4"/>
  <c r="J55" i="1" s="1"/>
  <c r="J70" i="1" s="1"/>
  <c r="J59" i="1" s="1"/>
  <c r="J57" i="1" s="1"/>
  <c r="J78" i="24"/>
  <c r="J88" i="24" s="1"/>
  <c r="F77" i="7"/>
  <c r="F80" i="7" s="1"/>
  <c r="F81" i="7" s="1"/>
  <c r="F84" i="7" s="1"/>
  <c r="F60" i="13" s="1"/>
  <c r="B55" i="1"/>
  <c r="B65" i="3"/>
  <c r="M56" i="4"/>
  <c r="G75" i="7"/>
  <c r="G74" i="7"/>
  <c r="G76" i="7"/>
  <c r="M16" i="1"/>
  <c r="H73" i="7" s="1"/>
  <c r="J68" i="4"/>
  <c r="P51" i="3"/>
  <c r="C55" i="1"/>
  <c r="C65" i="3"/>
  <c r="I61" i="3"/>
  <c r="I66" i="3"/>
  <c r="K52" i="3"/>
  <c r="K67" i="4"/>
  <c r="N16" i="4"/>
  <c r="O22" i="4"/>
  <c r="O62" i="4" s="1"/>
  <c r="O60" i="3" s="1"/>
  <c r="H54" i="3"/>
  <c r="H68" i="4"/>
  <c r="H66" i="3"/>
  <c r="O58" i="4"/>
  <c r="O56" i="3" s="1"/>
  <c r="R35" i="24"/>
  <c r="N36" i="24"/>
  <c r="G35" i="30"/>
  <c r="G36" i="13"/>
  <c r="D65" i="3"/>
  <c r="D55" i="1"/>
  <c r="K84" i="24"/>
  <c r="K87" i="24"/>
  <c r="K85" i="24"/>
  <c r="K86" i="24"/>
  <c r="K82" i="24"/>
  <c r="K83" i="24"/>
  <c r="K88" i="24"/>
  <c r="O24" i="4"/>
  <c r="O64" i="4" s="1"/>
  <c r="O62" i="3" s="1"/>
  <c r="G65" i="3"/>
  <c r="G55" i="1"/>
  <c r="I51" i="3"/>
  <c r="I67" i="4"/>
  <c r="P57" i="3"/>
  <c r="M51" i="3"/>
  <c r="L68" i="4"/>
  <c r="L54" i="3"/>
  <c r="L66" i="3"/>
  <c r="J66" i="3"/>
  <c r="H52" i="3"/>
  <c r="H67" i="4"/>
  <c r="F78" i="24"/>
  <c r="G78" i="24"/>
  <c r="M25" i="3"/>
  <c r="C78" i="24"/>
  <c r="Q18" i="4"/>
  <c r="P18" i="4"/>
  <c r="P58" i="4" s="1"/>
  <c r="P56" i="3" s="1"/>
  <c r="G18" i="7"/>
  <c r="G20" i="7" s="1"/>
  <c r="H110" i="30"/>
  <c r="H111" i="30" s="1"/>
  <c r="I109" i="30"/>
  <c r="O15" i="4"/>
  <c r="O55" i="4" s="1"/>
  <c r="O53" i="3" s="1"/>
  <c r="G62" i="30"/>
  <c r="G64" i="30" s="1"/>
  <c r="G65" i="30" s="1"/>
  <c r="G66" i="30" s="1"/>
  <c r="H28" i="30"/>
  <c r="K54" i="3"/>
  <c r="K66" i="3"/>
  <c r="K68" i="4"/>
  <c r="K26" i="1"/>
  <c r="L37" i="1"/>
  <c r="K18" i="7"/>
  <c r="K20" i="7" s="1"/>
  <c r="I68" i="4"/>
  <c r="O20" i="4"/>
  <c r="O60" i="4" s="1"/>
  <c r="O58" i="3" s="1"/>
  <c r="Q26" i="4"/>
  <c r="Q66" i="4" s="1"/>
  <c r="Q64" i="3" s="1"/>
  <c r="P26" i="4"/>
  <c r="P66" i="4" s="1"/>
  <c r="P64" i="3" s="1"/>
  <c r="E83" i="7"/>
  <c r="E67" i="30"/>
  <c r="F67" i="30"/>
  <c r="F19" i="7"/>
  <c r="F18" i="13"/>
  <c r="I19" i="7"/>
  <c r="I18" i="13"/>
  <c r="I29" i="13" s="1"/>
  <c r="L19" i="7"/>
  <c r="L18" i="13"/>
  <c r="D19" i="7"/>
  <c r="D18" i="13"/>
  <c r="D29" i="13" s="1"/>
  <c r="J19" i="7"/>
  <c r="J18" i="13"/>
  <c r="J53" i="10"/>
  <c r="I79" i="30"/>
  <c r="I93" i="30"/>
  <c r="J78" i="30"/>
  <c r="G57" i="13" l="1"/>
  <c r="I78" i="13" s="1"/>
  <c r="G98" i="30"/>
  <c r="E57" i="13"/>
  <c r="E98" i="30"/>
  <c r="E97" i="30"/>
  <c r="D98" i="30"/>
  <c r="D97" i="30"/>
  <c r="D57" i="13"/>
  <c r="G97" i="30"/>
  <c r="I43" i="1"/>
  <c r="D83" i="24"/>
  <c r="L86" i="24"/>
  <c r="L87" i="24"/>
  <c r="K43" i="1"/>
  <c r="I83" i="24"/>
  <c r="I87" i="24"/>
  <c r="L67" i="4"/>
  <c r="L65" i="3" s="1"/>
  <c r="N14" i="4"/>
  <c r="N27" i="4" s="1"/>
  <c r="M54" i="4"/>
  <c r="M52" i="3" s="1"/>
  <c r="H83" i="24"/>
  <c r="I82" i="24"/>
  <c r="H43" i="1"/>
  <c r="J43" i="1"/>
  <c r="E19" i="7"/>
  <c r="J83" i="24"/>
  <c r="L83" i="24"/>
  <c r="E82" i="24"/>
  <c r="G117" i="30"/>
  <c r="G116" i="30"/>
  <c r="B81" i="13"/>
  <c r="I85" i="24"/>
  <c r="I88" i="24"/>
  <c r="I86" i="24"/>
  <c r="D88" i="24"/>
  <c r="D71" i="13"/>
  <c r="E18" i="13"/>
  <c r="E29" i="13" s="1"/>
  <c r="G81" i="13"/>
  <c r="F71" i="13"/>
  <c r="E81" i="13"/>
  <c r="E71" i="13"/>
  <c r="L81" i="13"/>
  <c r="I50" i="13"/>
  <c r="N81" i="13"/>
  <c r="J50" i="13"/>
  <c r="H78" i="13"/>
  <c r="G47" i="13"/>
  <c r="D47" i="13"/>
  <c r="D81" i="13"/>
  <c r="E50" i="13"/>
  <c r="P81" i="13"/>
  <c r="K50" i="13"/>
  <c r="J81" i="13"/>
  <c r="H50" i="13"/>
  <c r="L29" i="13"/>
  <c r="J29" i="13"/>
  <c r="F29" i="13"/>
  <c r="H114" i="30"/>
  <c r="H115" i="30" s="1"/>
  <c r="H70" i="7"/>
  <c r="H69" i="7"/>
  <c r="E70" i="7"/>
  <c r="E69" i="7"/>
  <c r="D70" i="7"/>
  <c r="D69" i="7"/>
  <c r="L84" i="24"/>
  <c r="H85" i="24"/>
  <c r="L88" i="24"/>
  <c r="E86" i="24"/>
  <c r="L85" i="24"/>
  <c r="F85" i="7"/>
  <c r="F86" i="7"/>
  <c r="E86" i="7"/>
  <c r="E85" i="7"/>
  <c r="D85" i="7"/>
  <c r="D86" i="7"/>
  <c r="F83" i="7"/>
  <c r="F82" i="7"/>
  <c r="D87" i="24"/>
  <c r="H82" i="24"/>
  <c r="D84" i="24"/>
  <c r="D85" i="24"/>
  <c r="E85" i="24"/>
  <c r="H86" i="24"/>
  <c r="D86" i="24"/>
  <c r="E83" i="24"/>
  <c r="G19" i="7"/>
  <c r="H84" i="24"/>
  <c r="H87" i="24"/>
  <c r="E87" i="24"/>
  <c r="E84" i="24"/>
  <c r="J87" i="24"/>
  <c r="J85" i="24"/>
  <c r="J86" i="24"/>
  <c r="J65" i="3"/>
  <c r="J82" i="24"/>
  <c r="G53" i="30"/>
  <c r="J84" i="24"/>
  <c r="K19" i="7"/>
  <c r="I55" i="1"/>
  <c r="I70" i="1" s="1"/>
  <c r="I59" i="1" s="1"/>
  <c r="I57" i="1" s="1"/>
  <c r="J28" i="1" s="1"/>
  <c r="I65" i="3"/>
  <c r="H19" i="7"/>
  <c r="G67" i="30"/>
  <c r="I28" i="30"/>
  <c r="Q15" i="4"/>
  <c r="Q55" i="4" s="1"/>
  <c r="Q53" i="3" s="1"/>
  <c r="P15" i="4"/>
  <c r="P55" i="4" s="1"/>
  <c r="P53" i="3" s="1"/>
  <c r="C86" i="24"/>
  <c r="C83" i="24"/>
  <c r="C88" i="24"/>
  <c r="C85" i="24"/>
  <c r="C82" i="24"/>
  <c r="C84" i="24"/>
  <c r="C87" i="24"/>
  <c r="F83" i="24"/>
  <c r="F88" i="24"/>
  <c r="F84" i="24"/>
  <c r="F85" i="24"/>
  <c r="F86" i="24"/>
  <c r="F87" i="24"/>
  <c r="F82" i="24"/>
  <c r="K55" i="1"/>
  <c r="K70" i="1" s="1"/>
  <c r="K59" i="1" s="1"/>
  <c r="K65" i="3"/>
  <c r="M54" i="3"/>
  <c r="M66" i="3"/>
  <c r="M68" i="4"/>
  <c r="G18" i="13"/>
  <c r="Q20" i="4"/>
  <c r="Q60" i="4" s="1"/>
  <c r="Q58" i="3" s="1"/>
  <c r="P20" i="4"/>
  <c r="P60" i="4" s="1"/>
  <c r="P58" i="3" s="1"/>
  <c r="H48" i="30"/>
  <c r="H50" i="30" s="1"/>
  <c r="H51" i="30" s="1"/>
  <c r="H52" i="30" s="1"/>
  <c r="H29" i="30"/>
  <c r="H32" i="30" s="1"/>
  <c r="H33" i="30" s="1"/>
  <c r="H34" i="30" s="1"/>
  <c r="H62" i="30"/>
  <c r="H64" i="30" s="1"/>
  <c r="H65" i="30" s="1"/>
  <c r="H66" i="30" s="1"/>
  <c r="I110" i="30"/>
  <c r="I111" i="30" s="1"/>
  <c r="J109" i="30"/>
  <c r="H55" i="1"/>
  <c r="H65" i="3"/>
  <c r="N37" i="24"/>
  <c r="R37" i="24" s="1"/>
  <c r="R36" i="24"/>
  <c r="P22" i="4"/>
  <c r="P62" i="4" s="1"/>
  <c r="P60" i="3" s="1"/>
  <c r="Q22" i="4"/>
  <c r="Q62" i="4" s="1"/>
  <c r="Q60" i="3" s="1"/>
  <c r="H96" i="30"/>
  <c r="K93" i="24"/>
  <c r="K89" i="24"/>
  <c r="K90" i="24" s="1"/>
  <c r="N25" i="3"/>
  <c r="N56" i="4"/>
  <c r="H84" i="30"/>
  <c r="H18" i="13"/>
  <c r="K18" i="13"/>
  <c r="L26" i="1"/>
  <c r="M37" i="1"/>
  <c r="L43" i="1"/>
  <c r="Q58" i="4"/>
  <c r="G83" i="24"/>
  <c r="G88" i="24"/>
  <c r="G87" i="24"/>
  <c r="G84" i="24"/>
  <c r="G86" i="24"/>
  <c r="G85" i="24"/>
  <c r="G82" i="24"/>
  <c r="Q24" i="4"/>
  <c r="Q64" i="4" s="1"/>
  <c r="Q62" i="3" s="1"/>
  <c r="P24" i="4"/>
  <c r="P64" i="4" s="1"/>
  <c r="P62" i="3" s="1"/>
  <c r="P16" i="4"/>
  <c r="O16" i="4"/>
  <c r="H75" i="7"/>
  <c r="H74" i="7"/>
  <c r="H76" i="7"/>
  <c r="N16" i="1"/>
  <c r="I73" i="7" s="1"/>
  <c r="G77" i="7"/>
  <c r="G80" i="7" s="1"/>
  <c r="G81" i="7" s="1"/>
  <c r="K53" i="10"/>
  <c r="J79" i="30"/>
  <c r="J93" i="30"/>
  <c r="I95" i="30"/>
  <c r="K78" i="30"/>
  <c r="L78" i="30"/>
  <c r="I81" i="30"/>
  <c r="I82" i="30" s="1"/>
  <c r="I83" i="30" s="1"/>
  <c r="G68" i="13" l="1"/>
  <c r="L55" i="1"/>
  <c r="L70" i="1" s="1"/>
  <c r="L59" i="1" s="1"/>
  <c r="L57" i="1" s="1"/>
  <c r="C78" i="13"/>
  <c r="D68" i="13"/>
  <c r="E78" i="13"/>
  <c r="E68" i="13"/>
  <c r="M67" i="4"/>
  <c r="M65" i="3" s="1"/>
  <c r="H70" i="1"/>
  <c r="H59" i="1" s="1"/>
  <c r="L89" i="24"/>
  <c r="L90" i="24" s="1"/>
  <c r="H93" i="24"/>
  <c r="H97" i="24" s="1"/>
  <c r="O14" i="4"/>
  <c r="O27" i="4" s="1"/>
  <c r="N54" i="4"/>
  <c r="N52" i="3" s="1"/>
  <c r="L93" i="24"/>
  <c r="L97" i="24" s="1"/>
  <c r="I89" i="24"/>
  <c r="I90" i="24" s="1"/>
  <c r="I93" i="24"/>
  <c r="I97" i="24" s="1"/>
  <c r="H57" i="13"/>
  <c r="H68" i="13" s="1"/>
  <c r="H98" i="30"/>
  <c r="H97" i="30"/>
  <c r="R39" i="24"/>
  <c r="H117" i="30"/>
  <c r="H116" i="30"/>
  <c r="H29" i="13"/>
  <c r="K29" i="13"/>
  <c r="G29" i="13"/>
  <c r="I114" i="30"/>
  <c r="I115" i="30" s="1"/>
  <c r="E93" i="24"/>
  <c r="E97" i="24" s="1"/>
  <c r="D93" i="24"/>
  <c r="D25" i="31" s="1"/>
  <c r="G82" i="7"/>
  <c r="G84" i="7"/>
  <c r="G60" i="13" s="1"/>
  <c r="D89" i="24"/>
  <c r="D90" i="24" s="1"/>
  <c r="C93" i="24"/>
  <c r="E89" i="24"/>
  <c r="E90" i="24" s="1"/>
  <c r="H89" i="24"/>
  <c r="H90" i="24" s="1"/>
  <c r="J93" i="24"/>
  <c r="J25" i="31" s="1"/>
  <c r="J28" i="31" s="1"/>
  <c r="J31" i="31" s="1"/>
  <c r="J32" i="31" s="1"/>
  <c r="J34" i="31" s="1"/>
  <c r="J89" i="24"/>
  <c r="J90" i="24" s="1"/>
  <c r="H77" i="7"/>
  <c r="H80" i="7" s="1"/>
  <c r="H81" i="7" s="1"/>
  <c r="H84" i="7" s="1"/>
  <c r="H60" i="13" s="1"/>
  <c r="I96" i="30"/>
  <c r="P56" i="4"/>
  <c r="P25" i="3"/>
  <c r="G93" i="24"/>
  <c r="G89" i="24"/>
  <c r="G90" i="24" s="1"/>
  <c r="H35" i="30"/>
  <c r="H36" i="13"/>
  <c r="K57" i="1"/>
  <c r="G83" i="7"/>
  <c r="Q56" i="3"/>
  <c r="Q66" i="3"/>
  <c r="Q68" i="4"/>
  <c r="N54" i="3"/>
  <c r="N68" i="4"/>
  <c r="N66" i="3"/>
  <c r="N67" i="4"/>
  <c r="K97" i="24"/>
  <c r="K25" i="31"/>
  <c r="K28" i="31" s="1"/>
  <c r="K31" i="31" s="1"/>
  <c r="K32" i="31" s="1"/>
  <c r="J110" i="30"/>
  <c r="J111" i="30" s="1"/>
  <c r="K109" i="30"/>
  <c r="H53" i="30"/>
  <c r="F93" i="24"/>
  <c r="F89" i="24"/>
  <c r="F90" i="24" s="1"/>
  <c r="J28" i="30"/>
  <c r="I84" i="30"/>
  <c r="I75" i="7"/>
  <c r="I74" i="7"/>
  <c r="I76" i="7"/>
  <c r="O16" i="1"/>
  <c r="J73" i="7" s="1"/>
  <c r="C89" i="24"/>
  <c r="C90" i="24" s="1"/>
  <c r="I48" i="30"/>
  <c r="I50" i="30" s="1"/>
  <c r="I51" i="30" s="1"/>
  <c r="I52" i="30" s="1"/>
  <c r="I29" i="30"/>
  <c r="I32" i="30" s="1"/>
  <c r="I33" i="30" s="1"/>
  <c r="I34" i="30" s="1"/>
  <c r="I62" i="30"/>
  <c r="O56" i="4"/>
  <c r="O25" i="3"/>
  <c r="Q25" i="3"/>
  <c r="M26" i="1"/>
  <c r="N37" i="1"/>
  <c r="M43" i="1"/>
  <c r="H67" i="30"/>
  <c r="L53" i="10"/>
  <c r="L79" i="30"/>
  <c r="L93" i="30"/>
  <c r="K79" i="30"/>
  <c r="K93" i="30"/>
  <c r="J81" i="30"/>
  <c r="J82" i="30" s="1"/>
  <c r="J83" i="30" s="1"/>
  <c r="J95" i="30"/>
  <c r="M55" i="1" l="1"/>
  <c r="M70" i="1" s="1"/>
  <c r="M59" i="1" s="1"/>
  <c r="H57" i="1"/>
  <c r="I28" i="1" s="1"/>
  <c r="H67" i="1"/>
  <c r="I67" i="1" s="1"/>
  <c r="J67" i="1" s="1"/>
  <c r="K67" i="1" s="1"/>
  <c r="L67" i="1" s="1"/>
  <c r="M67" i="1" s="1"/>
  <c r="H65" i="1"/>
  <c r="I65" i="1" s="1"/>
  <c r="J65" i="1" s="1"/>
  <c r="K65" i="1" s="1"/>
  <c r="L65" i="1" s="1"/>
  <c r="H64" i="1"/>
  <c r="I64" i="1" s="1"/>
  <c r="J64" i="1" s="1"/>
  <c r="K64" i="1" s="1"/>
  <c r="L64" i="1" s="1"/>
  <c r="M64" i="1" s="1"/>
  <c r="H61" i="1"/>
  <c r="I61" i="1" s="1"/>
  <c r="J61" i="1" s="1"/>
  <c r="K61" i="1" s="1"/>
  <c r="L61" i="1" s="1"/>
  <c r="M61" i="1" s="1"/>
  <c r="H62" i="1"/>
  <c r="I62" i="1" s="1"/>
  <c r="D28" i="31"/>
  <c r="D31" i="31" s="1"/>
  <c r="D32" i="31" s="1"/>
  <c r="H68" i="1"/>
  <c r="I68" i="1" s="1"/>
  <c r="J68" i="1" s="1"/>
  <c r="K68" i="1" s="1"/>
  <c r="L68" i="1" s="1"/>
  <c r="M68" i="1" s="1"/>
  <c r="K78" i="13"/>
  <c r="H25" i="31"/>
  <c r="H28" i="31" s="1"/>
  <c r="H31" i="31" s="1"/>
  <c r="H32" i="31" s="1"/>
  <c r="H33" i="31" s="1"/>
  <c r="I25" i="31"/>
  <c r="I28" i="31" s="1"/>
  <c r="I31" i="31" s="1"/>
  <c r="I32" i="31" s="1"/>
  <c r="I34" i="31" s="1"/>
  <c r="D97" i="24"/>
  <c r="E25" i="31"/>
  <c r="E28" i="31" s="1"/>
  <c r="E31" i="31" s="1"/>
  <c r="E32" i="31" s="1"/>
  <c r="L25" i="31"/>
  <c r="L28" i="31" s="1"/>
  <c r="L31" i="31" s="1"/>
  <c r="L32" i="31" s="1"/>
  <c r="P14" i="4"/>
  <c r="Q14" i="4"/>
  <c r="O54" i="4"/>
  <c r="O52" i="3" s="1"/>
  <c r="I57" i="13"/>
  <c r="I68" i="13" s="1"/>
  <c r="I98" i="30"/>
  <c r="I97" i="30"/>
  <c r="I117" i="30"/>
  <c r="I116" i="30"/>
  <c r="I81" i="13"/>
  <c r="G71" i="13"/>
  <c r="J78" i="13"/>
  <c r="H47" i="13"/>
  <c r="J114" i="30"/>
  <c r="J115" i="30" s="1"/>
  <c r="H85" i="7"/>
  <c r="H86" i="7"/>
  <c r="G86" i="7"/>
  <c r="G85" i="7"/>
  <c r="H83" i="7"/>
  <c r="H82" i="7"/>
  <c r="J37" i="13"/>
  <c r="J33" i="31"/>
  <c r="J97" i="24"/>
  <c r="I35" i="30"/>
  <c r="I36" i="13"/>
  <c r="J29" i="30"/>
  <c r="J32" i="30" s="1"/>
  <c r="J33" i="30" s="1"/>
  <c r="J34" i="30" s="1"/>
  <c r="J48" i="30"/>
  <c r="J50" i="30" s="1"/>
  <c r="J51" i="30" s="1"/>
  <c r="J52" i="30" s="1"/>
  <c r="J62" i="30"/>
  <c r="J64" i="30" s="1"/>
  <c r="J65" i="30" s="1"/>
  <c r="J66" i="30" s="1"/>
  <c r="K110" i="30"/>
  <c r="K111" i="30" s="1"/>
  <c r="L109" i="30"/>
  <c r="L110" i="30" s="1"/>
  <c r="L111" i="30" s="1"/>
  <c r="L114" i="30" s="1"/>
  <c r="L115" i="30" s="1"/>
  <c r="N55" i="1"/>
  <c r="N70" i="1" s="1"/>
  <c r="N59" i="1" s="1"/>
  <c r="N57" i="1" s="1"/>
  <c r="N65" i="3"/>
  <c r="K28" i="1"/>
  <c r="L28" i="1"/>
  <c r="G97" i="24"/>
  <c r="G25" i="31"/>
  <c r="G28" i="31" s="1"/>
  <c r="G31" i="31" s="1"/>
  <c r="G32" i="31" s="1"/>
  <c r="O37" i="1"/>
  <c r="N26" i="1"/>
  <c r="N43" i="1"/>
  <c r="I53" i="30"/>
  <c r="J75" i="7"/>
  <c r="J74" i="7"/>
  <c r="J76" i="7"/>
  <c r="P16" i="1"/>
  <c r="K73" i="7" s="1"/>
  <c r="I77" i="7"/>
  <c r="I80" i="7" s="1"/>
  <c r="I81" i="7" s="1"/>
  <c r="L28" i="30"/>
  <c r="K28" i="30"/>
  <c r="J96" i="30"/>
  <c r="O54" i="3"/>
  <c r="O66" i="3"/>
  <c r="O68" i="4"/>
  <c r="K34" i="31"/>
  <c r="K33" i="31"/>
  <c r="K37" i="13"/>
  <c r="P66" i="3"/>
  <c r="P54" i="3"/>
  <c r="P68" i="4"/>
  <c r="J84" i="30"/>
  <c r="M57" i="1"/>
  <c r="M28" i="1" s="1"/>
  <c r="I64" i="30"/>
  <c r="I65" i="30" s="1"/>
  <c r="I66" i="30" s="1"/>
  <c r="C97" i="24"/>
  <c r="F25" i="31"/>
  <c r="F28" i="31" s="1"/>
  <c r="F31" i="31" s="1"/>
  <c r="F32" i="31" s="1"/>
  <c r="F97" i="24"/>
  <c r="K95" i="30"/>
  <c r="K81" i="30"/>
  <c r="K82" i="30" s="1"/>
  <c r="K83" i="30" s="1"/>
  <c r="L81" i="30"/>
  <c r="L82" i="30" s="1"/>
  <c r="L83" i="30" s="1"/>
  <c r="L95" i="30"/>
  <c r="H28" i="1" l="1"/>
  <c r="M65" i="1"/>
  <c r="N65" i="1" s="1"/>
  <c r="H37" i="13"/>
  <c r="H58" i="13" s="1"/>
  <c r="D33" i="31"/>
  <c r="D34" i="31"/>
  <c r="D37" i="13"/>
  <c r="D48" i="13" s="1"/>
  <c r="C20" i="10"/>
  <c r="P47" i="24"/>
  <c r="H34" i="31"/>
  <c r="O67" i="4"/>
  <c r="I33" i="31"/>
  <c r="I37" i="13"/>
  <c r="I48" i="13" s="1"/>
  <c r="L34" i="31"/>
  <c r="L37" i="13"/>
  <c r="L33" i="31"/>
  <c r="Q27" i="4"/>
  <c r="Q54" i="4"/>
  <c r="P27" i="4"/>
  <c r="P54" i="4"/>
  <c r="D20" i="10"/>
  <c r="D34" i="10" s="1"/>
  <c r="D48" i="10" s="1"/>
  <c r="D22" i="8"/>
  <c r="D24" i="8" s="1"/>
  <c r="D31" i="8" s="1"/>
  <c r="D34" i="8" s="1"/>
  <c r="Q47" i="24"/>
  <c r="J117" i="30"/>
  <c r="J116" i="30"/>
  <c r="J57" i="13"/>
  <c r="O78" i="13" s="1"/>
  <c r="J98" i="30"/>
  <c r="J97" i="30"/>
  <c r="M78" i="13"/>
  <c r="L117" i="30"/>
  <c r="L116" i="30"/>
  <c r="J62" i="1"/>
  <c r="D22" i="32"/>
  <c r="D25" i="32" s="1"/>
  <c r="D30" i="32" s="1"/>
  <c r="D33" i="32" s="1"/>
  <c r="E33" i="31"/>
  <c r="E34" i="31"/>
  <c r="E37" i="13"/>
  <c r="E48" i="13" s="1"/>
  <c r="K81" i="13"/>
  <c r="H71" i="13"/>
  <c r="K58" i="13"/>
  <c r="O79" i="13" s="1"/>
  <c r="K48" i="13"/>
  <c r="L78" i="13"/>
  <c r="I47" i="13"/>
  <c r="J58" i="13"/>
  <c r="J69" i="13" s="1"/>
  <c r="J48" i="13"/>
  <c r="K114" i="30"/>
  <c r="K115" i="30" s="1"/>
  <c r="I82" i="7"/>
  <c r="I84" i="7"/>
  <c r="I60" i="13" s="1"/>
  <c r="N28" i="1"/>
  <c r="N67" i="1"/>
  <c r="N68" i="1"/>
  <c r="N64" i="1"/>
  <c r="K96" i="30"/>
  <c r="L84" i="30"/>
  <c r="K29" i="30"/>
  <c r="K32" i="30" s="1"/>
  <c r="K33" i="30" s="1"/>
  <c r="K34" i="30" s="1"/>
  <c r="K62" i="30"/>
  <c r="K64" i="30" s="1"/>
  <c r="K65" i="30" s="1"/>
  <c r="K66" i="30" s="1"/>
  <c r="K48" i="30"/>
  <c r="K50" i="30" s="1"/>
  <c r="K51" i="30" s="1"/>
  <c r="K52" i="30" s="1"/>
  <c r="N61" i="1"/>
  <c r="J53" i="30"/>
  <c r="K84" i="30"/>
  <c r="F34" i="31"/>
  <c r="F37" i="13"/>
  <c r="F33" i="31"/>
  <c r="L48" i="30"/>
  <c r="L50" i="30" s="1"/>
  <c r="L51" i="30" s="1"/>
  <c r="L52" i="30" s="1"/>
  <c r="L29" i="30"/>
  <c r="L32" i="30" s="1"/>
  <c r="L33" i="30" s="1"/>
  <c r="L34" i="30" s="1"/>
  <c r="L62" i="30"/>
  <c r="L64" i="30" s="1"/>
  <c r="L65" i="30" s="1"/>
  <c r="L66" i="30" s="1"/>
  <c r="O26" i="1"/>
  <c r="P37" i="1"/>
  <c r="O43" i="1"/>
  <c r="G34" i="31"/>
  <c r="G37" i="13"/>
  <c r="G33" i="31"/>
  <c r="J35" i="30"/>
  <c r="J36" i="13"/>
  <c r="I67" i="30"/>
  <c r="I83" i="7"/>
  <c r="L96" i="30"/>
  <c r="K75" i="7"/>
  <c r="K74" i="7"/>
  <c r="K76" i="7"/>
  <c r="Q16" i="1"/>
  <c r="L73" i="7" s="1"/>
  <c r="J77" i="7"/>
  <c r="J80" i="7" s="1"/>
  <c r="J81" i="7" s="1"/>
  <c r="J67" i="30"/>
  <c r="H48" i="13" l="1"/>
  <c r="R47" i="24"/>
  <c r="E22" i="32"/>
  <c r="E25" i="32" s="1"/>
  <c r="E30" i="32" s="1"/>
  <c r="E33" i="32" s="1"/>
  <c r="E34" i="32" s="1"/>
  <c r="D58" i="13"/>
  <c r="D69" i="13" s="1"/>
  <c r="O65" i="3"/>
  <c r="O55" i="1"/>
  <c r="O70" i="1" s="1"/>
  <c r="O59" i="1" s="1"/>
  <c r="O57" i="1" s="1"/>
  <c r="O28" i="1" s="1"/>
  <c r="I58" i="13"/>
  <c r="L79" i="13" s="1"/>
  <c r="M79" i="13" s="1"/>
  <c r="D27" i="10"/>
  <c r="D32" i="10"/>
  <c r="D46" i="10" s="1"/>
  <c r="D33" i="10"/>
  <c r="D47" i="10" s="1"/>
  <c r="D35" i="10"/>
  <c r="D49" i="10" s="1"/>
  <c r="L48" i="13"/>
  <c r="L58" i="13"/>
  <c r="D26" i="10"/>
  <c r="Q52" i="3"/>
  <c r="Q67" i="4"/>
  <c r="D28" i="10"/>
  <c r="D30" i="10"/>
  <c r="P67" i="4"/>
  <c r="P52" i="3"/>
  <c r="D36" i="10"/>
  <c r="D50" i="10" s="1"/>
  <c r="D29" i="10"/>
  <c r="J68" i="13"/>
  <c r="K117" i="30"/>
  <c r="K116" i="30"/>
  <c r="E20" i="10"/>
  <c r="E22" i="8"/>
  <c r="E58" i="13"/>
  <c r="D79" i="13" s="1"/>
  <c r="E79" i="13" s="1"/>
  <c r="K62" i="1"/>
  <c r="L57" i="13"/>
  <c r="L68" i="13" s="1"/>
  <c r="L98" i="30"/>
  <c r="L97" i="30"/>
  <c r="K57" i="13"/>
  <c r="Q78" i="13" s="1"/>
  <c r="K98" i="30"/>
  <c r="K97" i="30"/>
  <c r="D34" i="32"/>
  <c r="N79" i="13"/>
  <c r="M81" i="13"/>
  <c r="I71" i="13"/>
  <c r="B79" i="13"/>
  <c r="C79" i="13" s="1"/>
  <c r="P79" i="13"/>
  <c r="Q79" i="13" s="1"/>
  <c r="K69" i="13"/>
  <c r="J79" i="13"/>
  <c r="K79" i="13" s="1"/>
  <c r="H69" i="13"/>
  <c r="G58" i="13"/>
  <c r="G48" i="13"/>
  <c r="F58" i="13"/>
  <c r="F48" i="13"/>
  <c r="N78" i="13"/>
  <c r="J47" i="13"/>
  <c r="J82" i="7"/>
  <c r="J84" i="7"/>
  <c r="J60" i="13" s="1"/>
  <c r="I86" i="7"/>
  <c r="I85" i="7"/>
  <c r="L75" i="7"/>
  <c r="L74" i="7"/>
  <c r="L76" i="7"/>
  <c r="K77" i="7"/>
  <c r="K80" i="7" s="1"/>
  <c r="K81" i="7" s="1"/>
  <c r="K67" i="30"/>
  <c r="L67" i="30"/>
  <c r="K35" i="30"/>
  <c r="K36" i="13"/>
  <c r="L35" i="30"/>
  <c r="L36" i="13"/>
  <c r="J83" i="7"/>
  <c r="Q37" i="1"/>
  <c r="P26" i="1"/>
  <c r="P43" i="1"/>
  <c r="L53" i="30"/>
  <c r="K53" i="30"/>
  <c r="S47" i="24" l="1"/>
  <c r="F22" i="32"/>
  <c r="F25" i="32" s="1"/>
  <c r="F30" i="32" s="1"/>
  <c r="F33" i="32" s="1"/>
  <c r="F34" i="32" s="1"/>
  <c r="E36" i="32"/>
  <c r="E38" i="13"/>
  <c r="E35" i="32"/>
  <c r="O64" i="1"/>
  <c r="O68" i="1"/>
  <c r="O65" i="1"/>
  <c r="O61" i="1"/>
  <c r="O67" i="1"/>
  <c r="S78" i="13"/>
  <c r="I69" i="13"/>
  <c r="D51" i="10"/>
  <c r="D25" i="10"/>
  <c r="L69" i="13"/>
  <c r="R79" i="13"/>
  <c r="S79" i="13" s="1"/>
  <c r="D31" i="10"/>
  <c r="D54" i="10"/>
  <c r="Q55" i="1"/>
  <c r="Q70" i="1" s="1"/>
  <c r="Q59" i="1" s="1"/>
  <c r="Q57" i="1" s="1"/>
  <c r="Q65" i="3"/>
  <c r="P65" i="3"/>
  <c r="P55" i="1"/>
  <c r="P70" i="1" s="1"/>
  <c r="P59" i="1" s="1"/>
  <c r="E69" i="13"/>
  <c r="F20" i="10"/>
  <c r="F35" i="10" s="1"/>
  <c r="F49" i="10" s="1"/>
  <c r="F22" i="8"/>
  <c r="F24" i="8" s="1"/>
  <c r="F31" i="8" s="1"/>
  <c r="E24" i="8"/>
  <c r="E31" i="8" s="1"/>
  <c r="K68" i="13"/>
  <c r="L62" i="1"/>
  <c r="E33" i="10"/>
  <c r="E47" i="10" s="1"/>
  <c r="E29" i="10"/>
  <c r="E27" i="10"/>
  <c r="E26" i="10"/>
  <c r="E36" i="10"/>
  <c r="E50" i="10" s="1"/>
  <c r="E28" i="10"/>
  <c r="E30" i="10"/>
  <c r="E32" i="10"/>
  <c r="E46" i="10" s="1"/>
  <c r="E35" i="10"/>
  <c r="E49" i="10" s="1"/>
  <c r="E34" i="10"/>
  <c r="D36" i="32"/>
  <c r="D35" i="32"/>
  <c r="D38" i="13"/>
  <c r="O81" i="13"/>
  <c r="J71" i="13"/>
  <c r="F79" i="13"/>
  <c r="G79" i="13" s="1"/>
  <c r="F69" i="13"/>
  <c r="H79" i="13"/>
  <c r="I79" i="13" s="1"/>
  <c r="G69" i="13"/>
  <c r="R78" i="13"/>
  <c r="L47" i="13"/>
  <c r="P78" i="13"/>
  <c r="K47" i="13"/>
  <c r="K82" i="7"/>
  <c r="K84" i="7"/>
  <c r="K60" i="13" s="1"/>
  <c r="J85" i="7"/>
  <c r="J86" i="7"/>
  <c r="Q26" i="1"/>
  <c r="Q43" i="1"/>
  <c r="K83" i="7"/>
  <c r="L77" i="7"/>
  <c r="L80" i="7" s="1"/>
  <c r="L81" i="7" s="1"/>
  <c r="F36" i="32" l="1"/>
  <c r="F38" i="13"/>
  <c r="F35" i="32"/>
  <c r="T47" i="24"/>
  <c r="G22" i="32"/>
  <c r="G25" i="32" s="1"/>
  <c r="G30" i="32" s="1"/>
  <c r="G33" i="32" s="1"/>
  <c r="G34" i="32" s="1"/>
  <c r="E59" i="13"/>
  <c r="E49" i="13"/>
  <c r="D56" i="10"/>
  <c r="D57" i="10" s="1"/>
  <c r="F28" i="10"/>
  <c r="F33" i="10"/>
  <c r="F47" i="10" s="1"/>
  <c r="F26" i="10"/>
  <c r="F27" i="10"/>
  <c r="P68" i="1"/>
  <c r="Q68" i="1" s="1"/>
  <c r="P61" i="1"/>
  <c r="Q61" i="1" s="1"/>
  <c r="P67" i="1"/>
  <c r="Q67" i="1" s="1"/>
  <c r="P65" i="1"/>
  <c r="Q65" i="1" s="1"/>
  <c r="P64" i="1"/>
  <c r="Q64" i="1" s="1"/>
  <c r="P57" i="1"/>
  <c r="P28" i="1" s="1"/>
  <c r="F30" i="10"/>
  <c r="F34" i="10"/>
  <c r="F48" i="10" s="1"/>
  <c r="F32" i="10"/>
  <c r="F46" i="10" s="1"/>
  <c r="F36" i="10"/>
  <c r="F50" i="10" s="1"/>
  <c r="F29" i="10"/>
  <c r="E31" i="10"/>
  <c r="E48" i="10"/>
  <c r="E51" i="10" s="1"/>
  <c r="E25" i="10"/>
  <c r="E54" i="10"/>
  <c r="G20" i="10"/>
  <c r="M62" i="1"/>
  <c r="G22" i="8"/>
  <c r="G24" i="8" s="1"/>
  <c r="G31" i="8" s="1"/>
  <c r="D49" i="13"/>
  <c r="D59" i="13"/>
  <c r="Q81" i="13"/>
  <c r="K71" i="13"/>
  <c r="L82" i="7"/>
  <c r="L84" i="7"/>
  <c r="L60" i="13" s="1"/>
  <c r="K86" i="7"/>
  <c r="K85" i="7"/>
  <c r="L83" i="7"/>
  <c r="D80" i="13" l="1"/>
  <c r="E80" i="13" s="1"/>
  <c r="E70" i="13"/>
  <c r="F59" i="13"/>
  <c r="F49" i="13"/>
  <c r="U47" i="24"/>
  <c r="H22" i="32"/>
  <c r="H25" i="32" s="1"/>
  <c r="H30" i="32" s="1"/>
  <c r="H33" i="32" s="1"/>
  <c r="H34" i="32" s="1"/>
  <c r="G38" i="13"/>
  <c r="G36" i="32"/>
  <c r="G35" i="32"/>
  <c r="D59" i="10"/>
  <c r="D58" i="10"/>
  <c r="Q28" i="1"/>
  <c r="F54" i="10"/>
  <c r="F51" i="10"/>
  <c r="F25" i="10"/>
  <c r="F31" i="10"/>
  <c r="G30" i="10"/>
  <c r="G27" i="10"/>
  <c r="G28" i="10"/>
  <c r="G33" i="10"/>
  <c r="G47" i="10" s="1"/>
  <c r="G34" i="10"/>
  <c r="G48" i="10" s="1"/>
  <c r="G29" i="10"/>
  <c r="G26" i="10"/>
  <c r="G32" i="10"/>
  <c r="G35" i="10"/>
  <c r="G49" i="10" s="1"/>
  <c r="G36" i="10"/>
  <c r="G50" i="10" s="1"/>
  <c r="E56" i="10"/>
  <c r="E57" i="10" s="1"/>
  <c r="H22" i="8"/>
  <c r="H24" i="8" s="1"/>
  <c r="H31" i="8" s="1"/>
  <c r="H20" i="10"/>
  <c r="N62" i="1"/>
  <c r="D70" i="13"/>
  <c r="B80" i="13"/>
  <c r="S81" i="13"/>
  <c r="L71" i="13"/>
  <c r="L85" i="7"/>
  <c r="L86" i="7"/>
  <c r="G59" i="13" l="1"/>
  <c r="G49" i="13"/>
  <c r="F80" i="13"/>
  <c r="G80" i="13" s="1"/>
  <c r="F70" i="13"/>
  <c r="V47" i="24"/>
  <c r="I22" i="32"/>
  <c r="I25" i="32" s="1"/>
  <c r="I30" i="32" s="1"/>
  <c r="I33" i="32" s="1"/>
  <c r="I34" i="32" s="1"/>
  <c r="H36" i="32"/>
  <c r="H38" i="13"/>
  <c r="H35" i="32"/>
  <c r="F56" i="10"/>
  <c r="F57" i="10" s="1"/>
  <c r="F58" i="10" s="1"/>
  <c r="G31" i="10"/>
  <c r="G46" i="10"/>
  <c r="G51" i="10" s="1"/>
  <c r="H26" i="10"/>
  <c r="H34" i="10"/>
  <c r="H48" i="10" s="1"/>
  <c r="H33" i="10"/>
  <c r="H47" i="10" s="1"/>
  <c r="H35" i="10"/>
  <c r="H49" i="10" s="1"/>
  <c r="H32" i="10"/>
  <c r="H30" i="10"/>
  <c r="H28" i="10"/>
  <c r="H36" i="10"/>
  <c r="H50" i="10" s="1"/>
  <c r="H27" i="10"/>
  <c r="H29" i="10"/>
  <c r="I22" i="8"/>
  <c r="I24" i="8" s="1"/>
  <c r="I31" i="8" s="1"/>
  <c r="O62" i="1"/>
  <c r="I20" i="10"/>
  <c r="G25" i="10"/>
  <c r="G54" i="10"/>
  <c r="E59" i="10"/>
  <c r="E58" i="10"/>
  <c r="C80" i="13"/>
  <c r="I38" i="13" l="1"/>
  <c r="I36" i="32"/>
  <c r="I35" i="32"/>
  <c r="W47" i="24"/>
  <c r="J22" i="32"/>
  <c r="J25" i="32" s="1"/>
  <c r="J30" i="32" s="1"/>
  <c r="J33" i="32" s="1"/>
  <c r="J34" i="32" s="1"/>
  <c r="H59" i="13"/>
  <c r="H49" i="13"/>
  <c r="H80" i="13"/>
  <c r="I80" i="13" s="1"/>
  <c r="G70" i="13"/>
  <c r="F59" i="10"/>
  <c r="G56" i="10"/>
  <c r="G57" i="10" s="1"/>
  <c r="G59" i="10" s="1"/>
  <c r="H25" i="10"/>
  <c r="H54" i="10"/>
  <c r="I33" i="10"/>
  <c r="I47" i="10" s="1"/>
  <c r="I35" i="10"/>
  <c r="I49" i="10" s="1"/>
  <c r="I28" i="10"/>
  <c r="I26" i="10"/>
  <c r="I29" i="10"/>
  <c r="I36" i="10"/>
  <c r="I50" i="10" s="1"/>
  <c r="I30" i="10"/>
  <c r="I34" i="10"/>
  <c r="I48" i="10" s="1"/>
  <c r="I27" i="10"/>
  <c r="I32" i="10"/>
  <c r="H31" i="10"/>
  <c r="H46" i="10"/>
  <c r="H51" i="10" s="1"/>
  <c r="J22" i="8"/>
  <c r="J24" i="8" s="1"/>
  <c r="J31" i="8" s="1"/>
  <c r="P62" i="1"/>
  <c r="J20" i="10"/>
  <c r="I59" i="13" l="1"/>
  <c r="I49" i="13"/>
  <c r="X47" i="24"/>
  <c r="K22" i="32"/>
  <c r="K25" i="32" s="1"/>
  <c r="K30" i="32" s="1"/>
  <c r="K33" i="32" s="1"/>
  <c r="K34" i="32" s="1"/>
  <c r="J80" i="13"/>
  <c r="K80" i="13" s="1"/>
  <c r="H70" i="13"/>
  <c r="J38" i="13"/>
  <c r="J36" i="32"/>
  <c r="J35" i="32"/>
  <c r="G58" i="10"/>
  <c r="H56" i="10"/>
  <c r="H57" i="10" s="1"/>
  <c r="H58" i="10" s="1"/>
  <c r="J33" i="10"/>
  <c r="J47" i="10" s="1"/>
  <c r="J27" i="10"/>
  <c r="J34" i="10"/>
  <c r="J48" i="10" s="1"/>
  <c r="J32" i="10"/>
  <c r="J29" i="10"/>
  <c r="J35" i="10"/>
  <c r="J49" i="10" s="1"/>
  <c r="J36" i="10"/>
  <c r="J50" i="10" s="1"/>
  <c r="J30" i="10"/>
  <c r="J28" i="10"/>
  <c r="J26" i="10"/>
  <c r="I31" i="10"/>
  <c r="I46" i="10"/>
  <c r="I51" i="10" s="1"/>
  <c r="K22" i="8"/>
  <c r="K24" i="8" s="1"/>
  <c r="K31" i="8" s="1"/>
  <c r="K20" i="10"/>
  <c r="Q62" i="1"/>
  <c r="I25" i="10"/>
  <c r="I54" i="10"/>
  <c r="K36" i="32" l="1"/>
  <c r="K38" i="13"/>
  <c r="K35" i="32"/>
  <c r="J59" i="13"/>
  <c r="J49" i="13"/>
  <c r="Y47" i="24"/>
  <c r="L22" i="32"/>
  <c r="L25" i="32" s="1"/>
  <c r="L30" i="32" s="1"/>
  <c r="L33" i="32" s="1"/>
  <c r="L34" i="32" s="1"/>
  <c r="L80" i="13"/>
  <c r="M80" i="13" s="1"/>
  <c r="I70" i="13"/>
  <c r="H59" i="10"/>
  <c r="J25" i="10"/>
  <c r="J54" i="10"/>
  <c r="L22" i="8"/>
  <c r="L24" i="8" s="1"/>
  <c r="L31" i="8" s="1"/>
  <c r="L20" i="10"/>
  <c r="J31" i="10"/>
  <c r="J46" i="10"/>
  <c r="J51" i="10" s="1"/>
  <c r="K32" i="10"/>
  <c r="K30" i="10"/>
  <c r="K28" i="10"/>
  <c r="K36" i="10"/>
  <c r="K50" i="10" s="1"/>
  <c r="K34" i="10"/>
  <c r="K48" i="10" s="1"/>
  <c r="K35" i="10"/>
  <c r="K49" i="10" s="1"/>
  <c r="K29" i="10"/>
  <c r="K27" i="10"/>
  <c r="K33" i="10"/>
  <c r="K47" i="10" s="1"/>
  <c r="K26" i="10"/>
  <c r="I56" i="10"/>
  <c r="I57" i="10" s="1"/>
  <c r="N80" i="13" l="1"/>
  <c r="J70" i="13"/>
  <c r="L38" i="13"/>
  <c r="L36" i="32"/>
  <c r="L35" i="32"/>
  <c r="K59" i="13"/>
  <c r="K49" i="13"/>
  <c r="J56" i="10"/>
  <c r="J57" i="10" s="1"/>
  <c r="J59" i="10" s="1"/>
  <c r="L26" i="10"/>
  <c r="L33" i="10"/>
  <c r="L47" i="10" s="1"/>
  <c r="L29" i="10"/>
  <c r="L35" i="10"/>
  <c r="L49" i="10" s="1"/>
  <c r="L32" i="10"/>
  <c r="L27" i="10"/>
  <c r="L30" i="10"/>
  <c r="L28" i="10"/>
  <c r="L36" i="10"/>
  <c r="L50" i="10" s="1"/>
  <c r="L34" i="10"/>
  <c r="L48" i="10" s="1"/>
  <c r="K25" i="10"/>
  <c r="K54" i="10"/>
  <c r="I58" i="10"/>
  <c r="I59" i="10"/>
  <c r="K46" i="10"/>
  <c r="K51" i="10" s="1"/>
  <c r="K31" i="10"/>
  <c r="L59" i="13" l="1"/>
  <c r="L49" i="13"/>
  <c r="P80" i="13"/>
  <c r="Q80" i="13" s="1"/>
  <c r="O80" i="13"/>
  <c r="K70" i="13"/>
  <c r="K56" i="10"/>
  <c r="K57" i="10" s="1"/>
  <c r="J58" i="10"/>
  <c r="L46" i="10"/>
  <c r="L51" i="10" s="1"/>
  <c r="L31" i="10"/>
  <c r="L25" i="10"/>
  <c r="L54" i="10"/>
  <c r="L70" i="13" l="1"/>
  <c r="R80" i="13"/>
  <c r="S80" i="13" s="1"/>
  <c r="K59" i="10"/>
  <c r="K58" i="10"/>
  <c r="L56" i="10"/>
  <c r="L57" i="10" s="1"/>
  <c r="L59" i="10" s="1"/>
  <c r="L58" i="10" l="1"/>
  <c r="D16" i="8" l="1"/>
  <c r="D18" i="8" l="1"/>
  <c r="D19" i="13"/>
  <c r="D30" i="13" s="1"/>
  <c r="D17" i="8"/>
  <c r="F16" i="8"/>
  <c r="I16" i="8"/>
  <c r="E16" i="8"/>
  <c r="F18" i="8" l="1"/>
  <c r="F19" i="13"/>
  <c r="F17" i="8"/>
  <c r="E18" i="8"/>
  <c r="E19" i="13"/>
  <c r="E17" i="8"/>
  <c r="I18" i="8"/>
  <c r="I19" i="13"/>
  <c r="I17" i="8"/>
  <c r="I34" i="8"/>
  <c r="I35" i="8" s="1"/>
  <c r="J16" i="8"/>
  <c r="G16" i="8"/>
  <c r="F34" i="8"/>
  <c r="F35" i="8" s="1"/>
  <c r="H16" i="8"/>
  <c r="K16" i="8"/>
  <c r="E34" i="8"/>
  <c r="I38" i="8" l="1"/>
  <c r="I39" i="8"/>
  <c r="F38" i="8"/>
  <c r="F39" i="8"/>
  <c r="G18" i="8"/>
  <c r="G19" i="13"/>
  <c r="G17" i="8"/>
  <c r="I30" i="13"/>
  <c r="I32" i="13" s="1"/>
  <c r="I21" i="13"/>
  <c r="K18" i="8"/>
  <c r="K19" i="13"/>
  <c r="K17" i="8"/>
  <c r="J18" i="8"/>
  <c r="J19" i="13"/>
  <c r="J17" i="8"/>
  <c r="H18" i="8"/>
  <c r="H19" i="13"/>
  <c r="H17" i="8"/>
  <c r="F30" i="13"/>
  <c r="F32" i="13" s="1"/>
  <c r="F21" i="13"/>
  <c r="E30" i="13"/>
  <c r="E32" i="13" s="1"/>
  <c r="E21" i="13"/>
  <c r="F40" i="13"/>
  <c r="I40" i="13"/>
  <c r="E35" i="8"/>
  <c r="L16" i="8"/>
  <c r="K34" i="8"/>
  <c r="K35" i="8" s="1"/>
  <c r="G34" i="8"/>
  <c r="G35" i="8" s="1"/>
  <c r="J34" i="8"/>
  <c r="J35" i="8" s="1"/>
  <c r="H34" i="8"/>
  <c r="H35" i="8" s="1"/>
  <c r="G38" i="8" l="1"/>
  <c r="G39" i="8"/>
  <c r="K38" i="8"/>
  <c r="K39" i="8"/>
  <c r="H38" i="8"/>
  <c r="H39" i="8"/>
  <c r="J38" i="8"/>
  <c r="J39" i="8"/>
  <c r="E38" i="8"/>
  <c r="E39" i="8"/>
  <c r="L18" i="8"/>
  <c r="L19" i="13"/>
  <c r="L17" i="8"/>
  <c r="E23" i="13"/>
  <c r="E22" i="13"/>
  <c r="J30" i="13"/>
  <c r="J32" i="13" s="1"/>
  <c r="J21" i="13"/>
  <c r="G30" i="13"/>
  <c r="G32" i="13" s="1"/>
  <c r="G21" i="13"/>
  <c r="H30" i="13"/>
  <c r="H32" i="13" s="1"/>
  <c r="H21" i="13"/>
  <c r="I23" i="13"/>
  <c r="I22" i="13"/>
  <c r="F23" i="13"/>
  <c r="F22" i="13"/>
  <c r="K30" i="13"/>
  <c r="K32" i="13" s="1"/>
  <c r="K21" i="13"/>
  <c r="J40" i="13"/>
  <c r="E40" i="13"/>
  <c r="G40" i="13"/>
  <c r="I61" i="13"/>
  <c r="I51" i="13"/>
  <c r="I53" i="13" s="1"/>
  <c r="I42" i="13"/>
  <c r="F51" i="13"/>
  <c r="F53" i="13" s="1"/>
  <c r="F61" i="13"/>
  <c r="F42" i="13"/>
  <c r="H40" i="13"/>
  <c r="K40" i="13"/>
  <c r="D35" i="8"/>
  <c r="D39" i="8" s="1"/>
  <c r="L34" i="8"/>
  <c r="L35" i="8" s="1"/>
  <c r="D16" i="31"/>
  <c r="D18" i="31" s="1"/>
  <c r="L38" i="8" l="1"/>
  <c r="L39" i="8"/>
  <c r="H22" i="13"/>
  <c r="H23" i="13"/>
  <c r="J23" i="13"/>
  <c r="J22" i="13"/>
  <c r="L30" i="13"/>
  <c r="L32" i="13" s="1"/>
  <c r="L21" i="13"/>
  <c r="K23" i="13"/>
  <c r="K22" i="13"/>
  <c r="G23" i="13"/>
  <c r="G22" i="13"/>
  <c r="K61" i="13"/>
  <c r="K51" i="13"/>
  <c r="K53" i="13" s="1"/>
  <c r="K42" i="13"/>
  <c r="I43" i="13"/>
  <c r="I44" i="13"/>
  <c r="D38" i="8"/>
  <c r="D40" i="13"/>
  <c r="F72" i="13"/>
  <c r="F74" i="13" s="1"/>
  <c r="F63" i="13"/>
  <c r="F82" i="13"/>
  <c r="I72" i="13"/>
  <c r="I74" i="13" s="1"/>
  <c r="L82" i="13"/>
  <c r="I63" i="13"/>
  <c r="E61" i="13"/>
  <c r="E51" i="13"/>
  <c r="E53" i="13" s="1"/>
  <c r="E42" i="13"/>
  <c r="J61" i="13"/>
  <c r="J51" i="13"/>
  <c r="J53" i="13" s="1"/>
  <c r="J42" i="13"/>
  <c r="G61" i="13"/>
  <c r="G51" i="13"/>
  <c r="G53" i="13" s="1"/>
  <c r="G42" i="13"/>
  <c r="L40" i="13"/>
  <c r="F44" i="13"/>
  <c r="F43" i="13"/>
  <c r="H51" i="13"/>
  <c r="H53" i="13" s="1"/>
  <c r="H61" i="13"/>
  <c r="H42" i="13"/>
  <c r="D17" i="31"/>
  <c r="D16" i="13"/>
  <c r="L23" i="13" l="1"/>
  <c r="L22" i="13"/>
  <c r="G44" i="13"/>
  <c r="G43" i="13"/>
  <c r="E72" i="13"/>
  <c r="E74" i="13" s="1"/>
  <c r="D82" i="13"/>
  <c r="E63" i="13"/>
  <c r="K44" i="13"/>
  <c r="K43" i="13"/>
  <c r="J72" i="13"/>
  <c r="J74" i="13" s="1"/>
  <c r="N82" i="13"/>
  <c r="N83" i="13" s="1"/>
  <c r="J63" i="13"/>
  <c r="I64" i="13"/>
  <c r="I65" i="13"/>
  <c r="L61" i="13"/>
  <c r="L51" i="13"/>
  <c r="L53" i="13" s="1"/>
  <c r="L42" i="13"/>
  <c r="G72" i="13"/>
  <c r="G74" i="13" s="1"/>
  <c r="H82" i="13"/>
  <c r="G63" i="13"/>
  <c r="E44" i="13"/>
  <c r="E43" i="13"/>
  <c r="M82" i="13"/>
  <c r="M83" i="13" s="1"/>
  <c r="L83" i="13"/>
  <c r="O82" i="13"/>
  <c r="O83" i="13" s="1"/>
  <c r="P82" i="13"/>
  <c r="K72" i="13"/>
  <c r="K74" i="13" s="1"/>
  <c r="K63" i="13"/>
  <c r="J43" i="13"/>
  <c r="J44" i="13"/>
  <c r="D51" i="13"/>
  <c r="D53" i="13" s="1"/>
  <c r="D61" i="13"/>
  <c r="D42" i="13"/>
  <c r="H44" i="13"/>
  <c r="H43" i="13"/>
  <c r="G82" i="13"/>
  <c r="G83" i="13" s="1"/>
  <c r="F83" i="13"/>
  <c r="H72" i="13"/>
  <c r="H74" i="13" s="1"/>
  <c r="J82" i="13"/>
  <c r="H63" i="13"/>
  <c r="F65" i="13"/>
  <c r="F64" i="13"/>
  <c r="D21" i="13"/>
  <c r="D22" i="13" s="1"/>
  <c r="D27" i="13"/>
  <c r="D32" i="13" s="1"/>
  <c r="Q82" i="13" l="1"/>
  <c r="Q83" i="13" s="1"/>
  <c r="P83" i="13"/>
  <c r="E82" i="13"/>
  <c r="E83" i="13" s="1"/>
  <c r="D83" i="13"/>
  <c r="D43" i="13"/>
  <c r="D44" i="13"/>
  <c r="H64" i="13"/>
  <c r="H65" i="13"/>
  <c r="G85" i="13"/>
  <c r="G84" i="13"/>
  <c r="B82" i="13"/>
  <c r="D72" i="13"/>
  <c r="D74" i="13" s="1"/>
  <c r="D63" i="13"/>
  <c r="K64" i="13"/>
  <c r="K65" i="13"/>
  <c r="L85" i="13"/>
  <c r="L84" i="13"/>
  <c r="G65" i="13"/>
  <c r="G64" i="13"/>
  <c r="J65" i="13"/>
  <c r="J64" i="13"/>
  <c r="F84" i="13"/>
  <c r="F85" i="13"/>
  <c r="O85" i="13"/>
  <c r="O84" i="13"/>
  <c r="L44" i="13"/>
  <c r="L43" i="13"/>
  <c r="K82" i="13"/>
  <c r="K83" i="13" s="1"/>
  <c r="J83" i="13"/>
  <c r="M85" i="13"/>
  <c r="M84" i="13"/>
  <c r="I82" i="13"/>
  <c r="I83" i="13" s="1"/>
  <c r="H83" i="13"/>
  <c r="R82" i="13"/>
  <c r="L72" i="13"/>
  <c r="L74" i="13" s="1"/>
  <c r="L63" i="13"/>
  <c r="N85" i="13"/>
  <c r="N84" i="13"/>
  <c r="E65" i="13"/>
  <c r="E64" i="13"/>
  <c r="D23" i="13"/>
  <c r="I84" i="13" l="1"/>
  <c r="I85" i="13"/>
  <c r="D84" i="13"/>
  <c r="D85" i="13"/>
  <c r="E84" i="13"/>
  <c r="E85" i="13"/>
  <c r="S82" i="13"/>
  <c r="S83" i="13" s="1"/>
  <c r="R83" i="13"/>
  <c r="P85" i="13"/>
  <c r="P84" i="13"/>
  <c r="L64" i="13"/>
  <c r="L65" i="13"/>
  <c r="K85" i="13"/>
  <c r="K84" i="13"/>
  <c r="C82" i="13"/>
  <c r="C83" i="13" s="1"/>
  <c r="B83" i="13"/>
  <c r="H84" i="13"/>
  <c r="H85" i="13"/>
  <c r="J84" i="13"/>
  <c r="J85" i="13"/>
  <c r="D64" i="13"/>
  <c r="D65" i="13"/>
  <c r="Q85" i="13"/>
  <c r="Q84" i="13"/>
  <c r="B85" i="13" l="1"/>
  <c r="B84" i="13"/>
  <c r="R85" i="13"/>
  <c r="R84" i="13"/>
  <c r="S85" i="13"/>
  <c r="S84" i="13"/>
  <c r="C84" i="13"/>
  <c r="C85" i="13"/>
</calcChain>
</file>

<file path=xl/comments1.xml><?xml version="1.0" encoding="utf-8"?>
<comments xmlns="http://schemas.openxmlformats.org/spreadsheetml/2006/main">
  <authors>
    <author>Molinier</author>
  </authors>
  <commentList>
    <comment ref="A89" authorId="0">
      <text>
        <r>
          <rPr>
            <b/>
            <sz val="9"/>
            <color indexed="81"/>
            <rFont val="Tahoma"/>
            <family val="2"/>
          </rPr>
          <t>Molinier:</t>
        </r>
        <r>
          <rPr>
            <sz val="9"/>
            <color indexed="81"/>
            <rFont val="Tahoma"/>
            <family val="2"/>
          </rPr>
          <t xml:space="preserve">
We calculate for the entire population?? Not only poor? If so , this line should be deleted.
</t>
        </r>
      </text>
    </comment>
  </commentList>
</comments>
</file>

<file path=xl/sharedStrings.xml><?xml version="1.0" encoding="utf-8"?>
<sst xmlns="http://schemas.openxmlformats.org/spreadsheetml/2006/main" count="1184" uniqueCount="532">
  <si>
    <r>
      <t>(ix) SUM.</t>
    </r>
    <r>
      <rPr>
        <sz val="11"/>
        <color indexed="8"/>
        <rFont val="Calibri"/>
        <family val="2"/>
      </rPr>
      <t xml:space="preserve"> The Summary and Results (SUM) worksheet defines a standard format of presenting the results of the model. It is important to note that in case extra benefits are added to the costing exercise, some extra lines should be also included  in the Benefits Scenario section of the summary tables. The most important thing to keep in mind is to maintain the presentation format.</t>
    </r>
  </si>
  <si>
    <t>A color coding has been implemented to identify the main components of the Rapid Assessment Protocol:</t>
  </si>
  <si>
    <r>
      <rPr>
        <b/>
        <sz val="11"/>
        <color indexed="8"/>
        <rFont val="Calibri"/>
        <family val="2"/>
      </rPr>
      <t>(ii) Gross domestic product at constant prices (by sector composition</t>
    </r>
    <r>
      <rPr>
        <sz val="11"/>
        <color indexed="8"/>
        <rFont val="Calibri"/>
        <family val="2"/>
      </rPr>
      <t xml:space="preserve">). The GDP at constant prices is an output volume indicator expressed in terms of a reference period. </t>
    </r>
  </si>
  <si>
    <r>
      <rPr>
        <b/>
        <sz val="11"/>
        <color indexed="8"/>
        <rFont val="Calibri"/>
        <family val="2"/>
      </rPr>
      <t>(vi) GGO(SQ)</t>
    </r>
    <r>
      <rPr>
        <sz val="11"/>
        <color indexed="8"/>
        <rFont val="Calibri"/>
        <family val="2"/>
      </rPr>
      <t>. The General Government's Operations in the Status Quo (GGO(SQ)) worksheet summarizes the main components of the general government's revenue and expenditure in the status quo scenario (before introducing the floor benefits). The main feature of this worksheet is the projection of the financial performance of the general government, which is key for analysing the fiscal space required to fund the floor benefits.</t>
    </r>
  </si>
  <si>
    <r>
      <rPr>
        <b/>
        <sz val="11"/>
        <color indexed="8"/>
        <rFont val="Calibri"/>
        <family val="2"/>
      </rPr>
      <t>(i) README</t>
    </r>
    <r>
      <rPr>
        <sz val="11"/>
        <color indexed="8"/>
        <rFont val="Calibri"/>
        <family val="2"/>
      </rPr>
      <t>. This worksheet provides important information about the scope, methodology, structure and data requirements of the Rapid Assessment Tool. It also provides basic information on the model version, the latest modification date and the user.</t>
    </r>
  </si>
  <si>
    <r>
      <rPr>
        <b/>
        <sz val="11"/>
        <color indexed="8"/>
        <rFont val="Calibri"/>
        <family val="2"/>
      </rPr>
      <t>(iv) EAP</t>
    </r>
    <r>
      <rPr>
        <sz val="11"/>
        <color indexed="8"/>
        <rFont val="Calibri"/>
        <family val="2"/>
      </rPr>
      <t>. This worksheet shows the results of the Economically Active Population EAP and uses as input the data from the Population (POP) and ActivityRates (AR) worksheets.</t>
    </r>
  </si>
  <si>
    <r>
      <rPr>
        <b/>
        <sz val="11"/>
        <color indexed="8"/>
        <rFont val="Calibri"/>
        <family val="2"/>
      </rPr>
      <t>(i) Economically Active Population.</t>
    </r>
    <r>
      <rPr>
        <sz val="11"/>
        <color indexed="8"/>
        <rFont val="Calibri"/>
        <family val="2"/>
      </rPr>
      <t xml:space="preserve"> The economically active population comprises all persons of either sex aged 15 and above who are either employed or unemployed and who furnish the supply of labour for the production of goods and services during a specified time-reference period </t>
    </r>
    <r>
      <rPr>
        <sz val="11"/>
        <color indexed="12"/>
        <rFont val="Calibri"/>
        <family val="2"/>
      </rPr>
      <t>[1]</t>
    </r>
    <r>
      <rPr>
        <sz val="11"/>
        <color indexed="8"/>
        <rFont val="Calibri"/>
        <family val="2"/>
      </rPr>
      <t xml:space="preserve">. In the RAP, the Economically Active Population </t>
    </r>
    <r>
      <rPr>
        <i/>
        <sz val="11"/>
        <color indexed="8"/>
        <rFont val="Calibri"/>
        <family val="2"/>
      </rPr>
      <t>(EAP)</t>
    </r>
    <r>
      <rPr>
        <sz val="11"/>
        <color indexed="8"/>
        <rFont val="Calibri"/>
        <family val="2"/>
      </rPr>
      <t xml:space="preserve"> is equal to the product between the population (</t>
    </r>
    <r>
      <rPr>
        <i/>
        <sz val="11"/>
        <color indexed="8"/>
        <rFont val="Calibri"/>
        <family val="2"/>
      </rPr>
      <t>POP</t>
    </r>
    <r>
      <rPr>
        <sz val="11"/>
        <color indexed="8"/>
        <rFont val="Calibri"/>
        <family val="2"/>
      </rPr>
      <t>) and the activity rates (</t>
    </r>
    <r>
      <rPr>
        <i/>
        <sz val="11"/>
        <color indexed="8"/>
        <rFont val="Calibri"/>
        <family val="2"/>
      </rPr>
      <t>AR</t>
    </r>
    <r>
      <rPr>
        <sz val="11"/>
        <color indexed="8"/>
        <rFont val="Calibri"/>
        <family val="2"/>
      </rPr>
      <t>) for each sex-age group.</t>
    </r>
  </si>
  <si>
    <t>ELIGIBILITY CRITERIA</t>
  </si>
  <si>
    <t>COVERAGE</t>
  </si>
  <si>
    <t>Target/eligible population</t>
  </si>
  <si>
    <t>BENEFITS</t>
  </si>
  <si>
    <t>COSTS</t>
  </si>
  <si>
    <t>In % of GDP</t>
  </si>
  <si>
    <t>In % of GGO (SQ) Expenditure</t>
  </si>
  <si>
    <t>1.0</t>
  </si>
  <si>
    <r>
      <t xml:space="preserve">In formula (5), </t>
    </r>
    <r>
      <rPr>
        <i/>
        <sz val="11"/>
        <color indexed="8"/>
        <rFont val="Calibri"/>
        <family val="2"/>
      </rPr>
      <t>i</t>
    </r>
    <r>
      <rPr>
        <sz val="11"/>
        <color indexed="8"/>
        <rFont val="Calibri"/>
        <family val="2"/>
      </rPr>
      <t xml:space="preserve"> refers to the economic sector (primary, secondary and services), </t>
    </r>
    <r>
      <rPr>
        <i/>
        <sz val="11"/>
        <color indexed="8"/>
        <rFont val="Calibri"/>
        <family val="2"/>
      </rPr>
      <t>j</t>
    </r>
    <r>
      <rPr>
        <sz val="11"/>
        <color indexed="8"/>
        <rFont val="Calibri"/>
        <family val="2"/>
      </rPr>
      <t xml:space="preserve"> to a selected year, </t>
    </r>
    <r>
      <rPr>
        <i/>
        <sz val="11"/>
        <color indexed="8"/>
        <rFont val="Calibri"/>
        <family val="2"/>
      </rPr>
      <t>t</t>
    </r>
    <r>
      <rPr>
        <sz val="11"/>
        <color indexed="8"/>
        <rFont val="Calibri"/>
        <family val="2"/>
      </rPr>
      <t xml:space="preserve"> to the base year, </t>
    </r>
    <r>
      <rPr>
        <i/>
        <sz val="11"/>
        <color indexed="8"/>
        <rFont val="Calibri"/>
        <family val="2"/>
      </rPr>
      <t>E</t>
    </r>
    <r>
      <rPr>
        <sz val="11"/>
        <color indexed="8"/>
        <rFont val="Calibri"/>
        <family val="2"/>
      </rPr>
      <t xml:space="preserve"> to the number of employed workers and </t>
    </r>
    <r>
      <rPr>
        <i/>
        <sz val="11"/>
        <color indexed="8"/>
        <rFont val="Calibri"/>
        <family val="2"/>
      </rPr>
      <t>l</t>
    </r>
    <r>
      <rPr>
        <sz val="11"/>
        <color indexed="8"/>
        <rFont val="Calibri"/>
        <family val="2"/>
      </rPr>
      <t xml:space="preserve"> to the labour productivity growth rate.</t>
    </r>
  </si>
  <si>
    <r>
      <rPr>
        <b/>
        <sz val="11"/>
        <color indexed="8"/>
        <rFont val="Calibri"/>
        <family val="2"/>
      </rPr>
      <t>(v) Labour productivity.</t>
    </r>
    <r>
      <rPr>
        <sz val="11"/>
        <color indexed="8"/>
        <rFont val="Calibri"/>
        <family val="2"/>
      </rPr>
      <t xml:space="preserve"> The labour productivity measures the efficiency of production at the level of the individual, the enterprise or the specific economic sector. It is usually measured in terms of output per worker or per hour worked </t>
    </r>
    <r>
      <rPr>
        <sz val="11"/>
        <color indexed="12"/>
        <rFont val="Calibri"/>
        <family val="2"/>
      </rPr>
      <t>[2]</t>
    </r>
    <r>
      <rPr>
        <sz val="11"/>
        <color indexed="8"/>
        <rFont val="Calibri"/>
        <family val="2"/>
      </rPr>
      <t xml:space="preserve">. In the RAP, the user must provide the labour productivity growth rates (either assumed or projected) so the future labour productivity can be estimated. However, the labour productivity at time </t>
    </r>
    <r>
      <rPr>
        <i/>
        <sz val="11"/>
        <color indexed="8"/>
        <rFont val="Calibri"/>
        <family val="2"/>
      </rPr>
      <t>t,</t>
    </r>
    <r>
      <rPr>
        <sz val="11"/>
        <color indexed="8"/>
        <rFont val="Calibri"/>
        <family val="2"/>
      </rPr>
      <t xml:space="preserve"> as well as in precedent years, is calculated as the ratio of the GDP at constant prices (by sector) to the number of employed workers in the same period.</t>
    </r>
  </si>
  <si>
    <r>
      <t xml:space="preserve">[1] </t>
    </r>
    <r>
      <rPr>
        <sz val="11"/>
        <rFont val="Calibri"/>
        <family val="2"/>
      </rPr>
      <t>LABORSTA Definitions</t>
    </r>
  </si>
  <si>
    <r>
      <t>[2]</t>
    </r>
    <r>
      <rPr>
        <sz val="11"/>
        <rFont val="Calibri"/>
        <family val="2"/>
      </rPr>
      <t xml:space="preserve"> ILO Thesaurus (search for "labour productivity")</t>
    </r>
  </si>
  <si>
    <t>In the Rapid Assessment Protocol, the GDP is a product of the expected changes in the economic structure of the country. As often found in OECD modelling, the GDP can be estimated as a product of productivity and employment variables in which unemployment rates are exogenously defined. However, the logic behind such approach may be difficult to apply in low income countries where the informal economy is large and, therefore the concept of unemployment meaningless. In contrast, the macroeconomic model of the RAP is based on the projection of the real GDP growth rates of the primary, secondary and service sectors. Additionally, the model requires the user to project the GDP deflator growth rate to estimate the GDP at current prices. For simplicity, the RAP assumes that in the projection period the inflation rate is equivalent to the GDP deflator growth rate.</t>
  </si>
  <si>
    <t xml:space="preserve">The Rapid Assessment Protocol (RAP) is a simplistic projection model that aims at estimating the future costs of introducing one or more cash transfer elements of the Social Protection Floor.  At the same time, the RAP provides a general picture of the country's main indicators: demographics, labour market, macroeconomic and the development of the general government's balance sheet. </t>
  </si>
  <si>
    <r>
      <t>(vii) BEN(1).</t>
    </r>
    <r>
      <rPr>
        <sz val="11"/>
        <color indexed="8"/>
        <rFont val="Calibri"/>
        <family val="2"/>
      </rPr>
      <t xml:space="preserve"> The Benefit (1) worksheet contains all the benefit's paramaters and results such as reference, target and eligible population, eligibility take-up rates, average benefit costs, administrative costs and total costs.</t>
    </r>
  </si>
  <si>
    <r>
      <t xml:space="preserve">In formula (1) </t>
    </r>
    <r>
      <rPr>
        <i/>
        <sz val="11"/>
        <color indexed="8"/>
        <rFont val="Calibri"/>
        <family val="2"/>
      </rPr>
      <t>s</t>
    </r>
    <r>
      <rPr>
        <sz val="11"/>
        <color indexed="8"/>
        <rFont val="Calibri"/>
        <family val="2"/>
      </rPr>
      <t xml:space="preserve"> refers to the sex (male, female), </t>
    </r>
    <r>
      <rPr>
        <i/>
        <sz val="11"/>
        <color indexed="8"/>
        <rFont val="Calibri"/>
        <family val="2"/>
      </rPr>
      <t>x</t>
    </r>
    <r>
      <rPr>
        <sz val="11"/>
        <color indexed="8"/>
        <rFont val="Calibri"/>
        <family val="2"/>
      </rPr>
      <t xml:space="preserve"> to the age (single age or age group) and </t>
    </r>
    <r>
      <rPr>
        <i/>
        <sz val="11"/>
        <color indexed="8"/>
        <rFont val="Calibri"/>
        <family val="2"/>
      </rPr>
      <t>t</t>
    </r>
    <r>
      <rPr>
        <sz val="11"/>
        <color indexed="8"/>
        <rFont val="Calibri"/>
        <family val="2"/>
      </rPr>
      <t xml:space="preserve"> to the year.</t>
    </r>
  </si>
  <si>
    <r>
      <t xml:space="preserve">In formula (2), </t>
    </r>
    <r>
      <rPr>
        <i/>
        <sz val="11"/>
        <color indexed="8"/>
        <rFont val="Calibri"/>
        <family val="2"/>
      </rPr>
      <t>i</t>
    </r>
    <r>
      <rPr>
        <sz val="11"/>
        <color indexed="8"/>
        <rFont val="Calibri"/>
        <family val="2"/>
      </rPr>
      <t xml:space="preserve"> refers to the economic sector (primary, secondary and services), </t>
    </r>
    <r>
      <rPr>
        <i/>
        <sz val="11"/>
        <color indexed="8"/>
        <rFont val="Calibri"/>
        <family val="2"/>
      </rPr>
      <t>t</t>
    </r>
    <r>
      <rPr>
        <sz val="11"/>
        <color indexed="8"/>
        <rFont val="Calibri"/>
        <family val="2"/>
      </rPr>
      <t xml:space="preserve"> to the base year and </t>
    </r>
    <r>
      <rPr>
        <i/>
        <sz val="11"/>
        <color indexed="8"/>
        <rFont val="Calibri"/>
        <family val="2"/>
      </rPr>
      <t>g</t>
    </r>
    <r>
      <rPr>
        <sz val="11"/>
        <color indexed="8"/>
        <rFont val="Calibri"/>
        <family val="2"/>
      </rPr>
      <t xml:space="preserve"> is the sector-specific real GDP growth rate in a particular year.</t>
    </r>
  </si>
  <si>
    <r>
      <t xml:space="preserve">In formula (4), </t>
    </r>
    <r>
      <rPr>
        <i/>
        <sz val="11"/>
        <color indexed="8"/>
        <rFont val="Calibri"/>
        <family val="2"/>
      </rPr>
      <t xml:space="preserve">t </t>
    </r>
    <r>
      <rPr>
        <sz val="11"/>
        <color indexed="8"/>
        <rFont val="Calibri"/>
        <family val="2"/>
      </rPr>
      <t xml:space="preserve">refers to the base year and </t>
    </r>
    <r>
      <rPr>
        <i/>
        <sz val="11"/>
        <color indexed="8"/>
        <rFont val="Calibri"/>
        <family val="2"/>
      </rPr>
      <t xml:space="preserve"> h</t>
    </r>
    <r>
      <rPr>
        <sz val="11"/>
        <color indexed="8"/>
        <rFont val="Calibri"/>
        <family val="2"/>
      </rPr>
      <t xml:space="preserve"> to the GDP deflator growth rate.</t>
    </r>
  </si>
  <si>
    <r>
      <t xml:space="preserve">In formula (3),  </t>
    </r>
    <r>
      <rPr>
        <i/>
        <sz val="11"/>
        <color indexed="8"/>
        <rFont val="Calibri"/>
        <family val="2"/>
      </rPr>
      <t>i</t>
    </r>
    <r>
      <rPr>
        <sz val="11"/>
        <color indexed="8"/>
        <rFont val="Calibri"/>
        <family val="2"/>
      </rPr>
      <t xml:space="preserve"> refers to the economic sector (primary, secondary and services), </t>
    </r>
    <r>
      <rPr>
        <i/>
        <sz val="11"/>
        <color indexed="8"/>
        <rFont val="Calibri"/>
        <family val="2"/>
      </rPr>
      <t>t</t>
    </r>
    <r>
      <rPr>
        <sz val="11"/>
        <color indexed="8"/>
        <rFont val="Calibri"/>
        <family val="2"/>
      </rPr>
      <t xml:space="preserve"> to the base year and </t>
    </r>
    <r>
      <rPr>
        <i/>
        <sz val="11"/>
        <color indexed="8"/>
        <rFont val="Calibri"/>
        <family val="2"/>
      </rPr>
      <t>GDP Def</t>
    </r>
    <r>
      <rPr>
        <sz val="11"/>
        <color indexed="8"/>
        <rFont val="Calibri"/>
        <family val="2"/>
      </rPr>
      <t xml:space="preserve"> to the GDP deflator in a particular year.</t>
    </r>
  </si>
  <si>
    <t>c. World Bank - World Development Indicators.</t>
  </si>
  <si>
    <r>
      <t>d. IMF - Reports. Google "</t>
    </r>
    <r>
      <rPr>
        <i/>
        <sz val="11"/>
        <color indexed="8"/>
        <rFont val="Calibri"/>
        <family val="2"/>
      </rPr>
      <t>country name</t>
    </r>
    <r>
      <rPr>
        <sz val="11"/>
        <color indexed="8"/>
        <rFont val="Calibri"/>
        <family val="2"/>
      </rPr>
      <t xml:space="preserve"> and IMF", select the entry in results and search for the most recent documents with "Staff report" and also "</t>
    </r>
    <r>
      <rPr>
        <i/>
        <sz val="11"/>
        <color indexed="8"/>
        <rFont val="Calibri"/>
        <family val="2"/>
      </rPr>
      <t>country name</t>
    </r>
    <r>
      <rPr>
        <sz val="11"/>
        <color indexed="8"/>
        <rFont val="Calibri"/>
        <family val="2"/>
      </rPr>
      <t>: Statistical  appendix. IMF reports are usually the most reliable among international sources and the most up-to-date.</t>
    </r>
  </si>
  <si>
    <t>GENERAL GOVERNMENT OPERATIONS (BENEFITS SCENARIO)</t>
  </si>
  <si>
    <t>BALANCE (revenue - expenditure)</t>
  </si>
  <si>
    <t>BALANCE (in % of GDP at current prices)</t>
  </si>
  <si>
    <t>Total revenue and grants</t>
  </si>
  <si>
    <t>Domestic taxes</t>
  </si>
  <si>
    <t>Customs duties</t>
  </si>
  <si>
    <t>Other current revenue</t>
  </si>
  <si>
    <t>Grants</t>
  </si>
  <si>
    <t>Budget support</t>
  </si>
  <si>
    <t>Project grants</t>
  </si>
  <si>
    <t>Total expenditure</t>
  </si>
  <si>
    <t>Current expenditure</t>
  </si>
  <si>
    <t>Wages and salaries</t>
  </si>
  <si>
    <t>Net operations</t>
  </si>
  <si>
    <t>Operations</t>
  </si>
  <si>
    <t>Interest payments</t>
  </si>
  <si>
    <t>Domestic</t>
  </si>
  <si>
    <t>External</t>
  </si>
  <si>
    <t>transfers and subsidies</t>
  </si>
  <si>
    <t>o/w energy sector</t>
  </si>
  <si>
    <t>Capital expenditure</t>
  </si>
  <si>
    <t>Domestically financed</t>
  </si>
  <si>
    <t>Foreign-financed</t>
  </si>
  <si>
    <t>This model is provided "as such", with no guarantee. The designer cannot be held responsible for any damage, of whatever nature that the user or any third party might have undergone as the direct or indirect result of using the model (including financial loss as a result of using the model or of the impossibility of using it), even if the designer has been warned of the possibility of such damage. The ILO will provide no assistance in the setting up or use of the model without specific written agreement.</t>
  </si>
  <si>
    <t>C. METHODOLOGY</t>
  </si>
  <si>
    <t>D. MAIN FEATURES</t>
  </si>
  <si>
    <t>E. MODEL STRUCTURE</t>
  </si>
  <si>
    <t>F. DATA REQUIREMENTS AND SOURCES</t>
  </si>
  <si>
    <t>G. INSTRUCTIONS</t>
  </si>
  <si>
    <t>H. DEFINITIONS AND FORMULAS</t>
  </si>
  <si>
    <t>DEMOGRAPHIC FRAMEWORK</t>
  </si>
  <si>
    <t>Labour market model</t>
  </si>
  <si>
    <t>Macroeconomic model</t>
  </si>
  <si>
    <t>SUMMARY AND RESULTS</t>
  </si>
  <si>
    <t>(v) Data on costs and coverage by existing social protection schemes, if necessary</t>
  </si>
  <si>
    <t>-Administrative data on expenditure, financing, numbers of protected persons, number of beneficiaries.</t>
  </si>
  <si>
    <t>a. Institutions administering the schemes</t>
  </si>
  <si>
    <t>b. Labor force surveys and household budget surveys</t>
  </si>
  <si>
    <t>c. ILO Social Security Inquiry. Contains scheme level information on expenditure and coverage for certain countries.</t>
  </si>
  <si>
    <t>ECONOMICALLY ACTIVE POPULATION</t>
  </si>
  <si>
    <t>MALE ECONOMICALLY ACTIVE POPULATION (in thousands)</t>
  </si>
  <si>
    <t>FEMALE ECONOMICALLY ACTIVE POPULATION</t>
  </si>
  <si>
    <r>
      <t xml:space="preserve">(viii) GGO(BS). </t>
    </r>
    <r>
      <rPr>
        <sz val="11"/>
        <color indexed="8"/>
        <rFont val="Calibri"/>
        <family val="2"/>
      </rPr>
      <t>Compared to the GGO(SQ), this worksheet contains additional lines in the expenditure component which correspond to each one of the benefits included in the floor. This worksheet reflects the general government's expenditure level in a benefits scenario.</t>
    </r>
  </si>
  <si>
    <t>-Activity rates by age (single age or 5-year age groups) and sex</t>
  </si>
  <si>
    <t>b. ILO LABORSTA. For data and projections on economically active population, employment and unemployment.</t>
  </si>
  <si>
    <t>b. UN Population Prospects: The 2008 Revision. Population data, estimates and projections.</t>
  </si>
  <si>
    <t>a. National accounts statistics. Please refer to the national statistics office.</t>
  </si>
  <si>
    <t>a. Population census (if recent). Please refer to the national statistics office.</t>
  </si>
  <si>
    <t>b. UN Statistical Division: National Accounts Main Aggregates Database.</t>
  </si>
  <si>
    <t>About Health Care Package</t>
  </si>
  <si>
    <t>Input variables and parameters</t>
  </si>
  <si>
    <t>Intermediate results and projections</t>
  </si>
  <si>
    <t>Results</t>
  </si>
  <si>
    <t>-Population by age (single-age or 5-year age groups) and sex</t>
  </si>
  <si>
    <t>-Exchange rate (current, local currency per USD)</t>
  </si>
  <si>
    <t>-Exchange rate (PPP)</t>
  </si>
  <si>
    <t>-General government revenues and expenditures</t>
  </si>
  <si>
    <t>a. Annual budgets and reports on the execution of the budget. Please refer to the Treasury/Ministry of Finance.</t>
  </si>
  <si>
    <t>b. IMF Government Finance Statistics Database (CD ROM available in SECSOC, free access online for 5 days). There are many gaps in the database and for many countries the full database is not available.</t>
  </si>
  <si>
    <t>MACROECONOMIC FRAMEWORK</t>
  </si>
  <si>
    <t>-GDP structure by sector (in percent)</t>
  </si>
  <si>
    <t>The cells in blue refer to those the user can freely modify to perform projections and other calculations.</t>
  </si>
  <si>
    <t>Domestic Revenue</t>
  </si>
  <si>
    <r>
      <rPr>
        <b/>
        <sz val="11"/>
        <color indexed="8"/>
        <rFont val="Calibri"/>
        <family val="2"/>
      </rPr>
      <t>(iii) AR</t>
    </r>
    <r>
      <rPr>
        <sz val="11"/>
        <color indexed="8"/>
        <rFont val="Calibri"/>
        <family val="2"/>
      </rPr>
      <t>. The Activity Rates (AR) worksheet has 3 tables, organised by 5-year age groups and sex (male, female and total).</t>
    </r>
  </si>
  <si>
    <r>
      <rPr>
        <b/>
        <sz val="11"/>
        <color indexed="8"/>
        <rFont val="Calibri"/>
        <family val="2"/>
      </rPr>
      <t>(ii) POP</t>
    </r>
    <r>
      <rPr>
        <sz val="11"/>
        <color indexed="8"/>
        <rFont val="Calibri"/>
        <family val="2"/>
      </rPr>
      <t>. The Population (POP) worksheet has 6 tables, 3 for 5-year age groups and 3 for single age groups (male, female and total).</t>
    </r>
  </si>
  <si>
    <r>
      <rPr>
        <b/>
        <sz val="11"/>
        <color indexed="8"/>
        <rFont val="Calibri"/>
        <family val="2"/>
      </rPr>
      <t>(v) ECO</t>
    </r>
    <r>
      <rPr>
        <sz val="11"/>
        <color indexed="8"/>
        <rFont val="Calibri"/>
        <family val="2"/>
      </rPr>
      <t>. The macroeconomic framework (ECO) is set based on historical data collected and forecasts made by the user.</t>
    </r>
  </si>
  <si>
    <t>UNIVERSAL PENSION</t>
  </si>
  <si>
    <t>DISABILITY ALLOWANCE</t>
  </si>
  <si>
    <t>MATERNITY ALLOWANCE</t>
  </si>
  <si>
    <t>Children</t>
  </si>
  <si>
    <t>Working age population</t>
  </si>
  <si>
    <t>65 +</t>
  </si>
  <si>
    <t>Medical inflation</t>
  </si>
  <si>
    <t>HEALTH CARE PACKAGE</t>
  </si>
  <si>
    <t>Package cost at current prices</t>
  </si>
  <si>
    <t>Aggregate package cost at current prices</t>
  </si>
  <si>
    <t>Table 1. Country indicators</t>
  </si>
  <si>
    <t>15 - 64</t>
  </si>
  <si>
    <t>TECHNICAL GUIDE</t>
  </si>
  <si>
    <t>A. SCOPE</t>
  </si>
  <si>
    <t>B. DISCLAIMER</t>
  </si>
  <si>
    <r>
      <t xml:space="preserve">The Rapid Assessment Protocol consist of a single Excel workbook of 9 </t>
    </r>
    <r>
      <rPr>
        <u/>
        <sz val="11"/>
        <color indexed="8"/>
        <rFont val="Calibri"/>
        <family val="2"/>
      </rPr>
      <t>basic</t>
    </r>
    <r>
      <rPr>
        <sz val="11"/>
        <color indexed="8"/>
        <rFont val="Calibri"/>
        <family val="2"/>
      </rPr>
      <t xml:space="preserve"> worksheets, eight of which provide instructions and set the demographic, labour market, macroeconomic and government's financial framework. The other worksheet provides a cost estimate of a single benefit case. However, </t>
    </r>
    <r>
      <rPr>
        <u/>
        <sz val="11"/>
        <color indexed="8"/>
        <rFont val="Calibri"/>
        <family val="2"/>
      </rPr>
      <t>the user can add as many worksheets as extra benefits are included in the costing exercise</t>
    </r>
    <r>
      <rPr>
        <sz val="11"/>
        <color indexed="8"/>
        <rFont val="Calibri"/>
        <family val="2"/>
      </rPr>
      <t>.</t>
    </r>
  </si>
  <si>
    <t>a. National Household Labor Force Survey. Please refer to the national statistics office.</t>
  </si>
  <si>
    <t xml:space="preserve">Sources: </t>
  </si>
  <si>
    <t>Sources:</t>
  </si>
  <si>
    <t>(link)</t>
  </si>
  <si>
    <t>c. ILO KILM. No projections.</t>
  </si>
  <si>
    <t>(iii) Macroeconomic statistics</t>
  </si>
  <si>
    <t>(iv) Government finances</t>
  </si>
  <si>
    <t>Disability allowance</t>
  </si>
  <si>
    <t>Maternity allowance</t>
  </si>
  <si>
    <t>(In local currency, at current prices)</t>
  </si>
  <si>
    <t>-Real interest rate</t>
  </si>
  <si>
    <t>-Average wage (local currency)</t>
  </si>
  <si>
    <t>-Minimum wage (local currency)</t>
  </si>
  <si>
    <t>-Poverty line (local currency)</t>
  </si>
  <si>
    <t>(i) Demographic data</t>
  </si>
  <si>
    <t>(ii) Labour statistics</t>
  </si>
  <si>
    <t>-GDP deflator and its growth rate</t>
  </si>
  <si>
    <t>-Employed population by sector (primary, secondary and services)</t>
  </si>
  <si>
    <t xml:space="preserve">-GDP and its growth rates by sector (at constant and current prices) </t>
  </si>
  <si>
    <t>Primary Sector</t>
  </si>
  <si>
    <t>Secondary Sector</t>
  </si>
  <si>
    <t>Historical data</t>
  </si>
  <si>
    <t>GDP at current prices</t>
  </si>
  <si>
    <t>GDP at constant prices</t>
  </si>
  <si>
    <t>Labour productivity</t>
  </si>
  <si>
    <t>Projections</t>
  </si>
  <si>
    <t>The cells in green are exclusive for the input variables and parameters that the user should provide to run the model.</t>
  </si>
  <si>
    <t>The 9 basic worksheets are:</t>
  </si>
  <si>
    <t>C. METHODOLOGY:</t>
  </si>
  <si>
    <t>D. MAIN FEATURES:</t>
  </si>
  <si>
    <t>E. MODEL STRUCTURE:</t>
  </si>
  <si>
    <t>F. DATA REQUIREMENTS AND SOURCES:</t>
  </si>
  <si>
    <t>G. INSTRUCTIONS:</t>
  </si>
  <si>
    <t>H. DEFINITIONS AND FORMULAS:</t>
  </si>
  <si>
    <r>
      <rPr>
        <b/>
        <sz val="11"/>
        <color indexed="8"/>
        <rFont val="Calibri"/>
        <family val="2"/>
      </rPr>
      <t>(iii) Gross domestic product at current prices (by sector composition).</t>
    </r>
    <r>
      <rPr>
        <sz val="11"/>
        <color indexed="8"/>
        <rFont val="Calibri"/>
        <family val="2"/>
      </rPr>
      <t xml:space="preserve"> The GDP at current prices reflects the total amount of goods and services produced in the country within a year at prices of current reporting period.</t>
    </r>
  </si>
  <si>
    <t>(Annual percentage change)</t>
  </si>
  <si>
    <t>(In millions of local currency)</t>
  </si>
  <si>
    <t>Poverty line</t>
  </si>
  <si>
    <t>ASSUMPTIONS</t>
  </si>
  <si>
    <t>RESULTS</t>
  </si>
  <si>
    <t>Unemployment rate</t>
  </si>
  <si>
    <t>GDP per capita at constant prices</t>
  </si>
  <si>
    <t>Notes</t>
  </si>
  <si>
    <t>GDP per capita at current prices</t>
  </si>
  <si>
    <t>Age</t>
  </si>
  <si>
    <t>0-4</t>
  </si>
  <si>
    <t>5-9</t>
  </si>
  <si>
    <t>10-14</t>
  </si>
  <si>
    <t>15-19</t>
  </si>
  <si>
    <t>20-24</t>
  </si>
  <si>
    <t>25-29</t>
  </si>
  <si>
    <t>30-34</t>
  </si>
  <si>
    <t>35-39</t>
  </si>
  <si>
    <t>40-44</t>
  </si>
  <si>
    <t>45-49</t>
  </si>
  <si>
    <t>50-54</t>
  </si>
  <si>
    <t>55-59</t>
  </si>
  <si>
    <t>60-64</t>
  </si>
  <si>
    <t>Total</t>
  </si>
  <si>
    <t>Base year</t>
  </si>
  <si>
    <t>GENERAL GOVERNMENT OPERATIONS (STATUS QUO)</t>
  </si>
  <si>
    <t>REVENUE</t>
  </si>
  <si>
    <t>TOTAL REVENUE</t>
  </si>
  <si>
    <t>EXPENDITURE</t>
  </si>
  <si>
    <t>TOTAL EXPENDITURE</t>
  </si>
  <si>
    <t>Eligibility criteria (1)</t>
  </si>
  <si>
    <t>Eligibility criteria (2)</t>
  </si>
  <si>
    <t>Take-up rate</t>
  </si>
  <si>
    <t>REFERENCES</t>
  </si>
  <si>
    <t>Aministrative costs</t>
  </si>
  <si>
    <t>Other costs</t>
  </si>
  <si>
    <t>Local currency</t>
  </si>
  <si>
    <t>(In local currency)</t>
  </si>
  <si>
    <t>USD</t>
  </si>
  <si>
    <t>Administrative costs</t>
  </si>
  <si>
    <t>TOTAL COST</t>
  </si>
  <si>
    <t>TOTAL COST (in percent of GDP)</t>
  </si>
  <si>
    <t>NATIONAL INCOME AND PRICES</t>
  </si>
  <si>
    <t>POPULATION AND LABOUR MARKET</t>
  </si>
  <si>
    <t>FEMALE POPULATION (5-year age groups, in thousands)</t>
  </si>
  <si>
    <t>MALE POPULATION (5-year age groups, in thousands)</t>
  </si>
  <si>
    <t>TOTAL POPULATION (5-year age groups, in thousands)</t>
  </si>
  <si>
    <t>MALE POPULATION (single age, in thousands)</t>
  </si>
  <si>
    <t>FEMALE POPULATION (single age, in thousands)</t>
  </si>
  <si>
    <t>TOTAL POPULATION (single age, in thousands)</t>
  </si>
  <si>
    <t>Total population (in thousands)</t>
  </si>
  <si>
    <t>Employment (in thousands)</t>
  </si>
  <si>
    <t>Unemployment (in thousands)</t>
  </si>
  <si>
    <t>Modified:</t>
  </si>
  <si>
    <t>User Name:</t>
  </si>
  <si>
    <t>RAPID ASSESSMENT PROTOCOL</t>
  </si>
  <si>
    <t>Social Security Department</t>
  </si>
  <si>
    <t>Country:</t>
  </si>
  <si>
    <t>INTERNATIONAL LABOUR OFFICE</t>
  </si>
  <si>
    <t>- Projection period</t>
  </si>
  <si>
    <t>- Historical data</t>
  </si>
  <si>
    <t>Model version:</t>
  </si>
  <si>
    <t>Created:</t>
  </si>
  <si>
    <t>About the GGO structure</t>
  </si>
  <si>
    <t>Note: Conceptualized, as a minimum standard required by an individual to fulfill his or her basic food and non-food needs and unit in baht/person/month ; Source: Data of The Household Socio-Economic Survey, National Statistical Office</t>
  </si>
  <si>
    <t>e0: Life Expectancy at Birth</t>
  </si>
  <si>
    <t>Male</t>
  </si>
  <si>
    <t>Female</t>
  </si>
  <si>
    <t xml:space="preserve"> Age Group </t>
  </si>
  <si>
    <t xml:space="preserve"> 15-19 </t>
  </si>
  <si>
    <t xml:space="preserve"> 20-24 </t>
  </si>
  <si>
    <t xml:space="preserve"> 25-29 </t>
  </si>
  <si>
    <t xml:space="preserve"> 30-34 </t>
  </si>
  <si>
    <t xml:space="preserve"> 35-39 </t>
  </si>
  <si>
    <t xml:space="preserve"> 40-44 </t>
  </si>
  <si>
    <t xml:space="preserve"> 45-49 </t>
  </si>
  <si>
    <t xml:space="preserve"> (TFR) </t>
  </si>
  <si>
    <t>Total fertility rate</t>
  </si>
  <si>
    <t>Assumption</t>
  </si>
  <si>
    <t>Age 5 years group fertility rate</t>
  </si>
  <si>
    <t>Source</t>
  </si>
  <si>
    <t>Modified from table4 : Assumption national mortality rate : 2000 - 2030 of NESDB, October 2007)</t>
  </si>
  <si>
    <t>Modified from table2 : Assumption national fertility rate (Medium) : 2000 - 2030 of NESDB, October 2007)</t>
  </si>
  <si>
    <t>Pop 15- 64</t>
  </si>
  <si>
    <t>Total 15- 64</t>
  </si>
  <si>
    <t>Minimum wage  (Daily)</t>
  </si>
  <si>
    <t>Average wage (monthly)</t>
  </si>
  <si>
    <t>Poverty line (monthly)</t>
  </si>
  <si>
    <t>ECONOMICALLY ACTIVE POPULATION (thousand)</t>
  </si>
  <si>
    <t>Total population Age 15-64 (in thousands)</t>
  </si>
  <si>
    <t>Assumption of Migration</t>
  </si>
  <si>
    <t>FEMALE LABOR PARTICIPATION RATES (in percent)</t>
  </si>
  <si>
    <t>MALE LABOUR PARTICIPATION RATES (in percent)</t>
  </si>
  <si>
    <t>Thailand</t>
  </si>
  <si>
    <t>LABOR PARTICIPATION RATES</t>
  </si>
  <si>
    <t xml:space="preserve">Historical data from NSO  </t>
  </si>
  <si>
    <r>
      <rPr>
        <b/>
        <sz val="11"/>
        <color indexed="8"/>
        <rFont val="Calibri"/>
        <family val="2"/>
      </rPr>
      <t xml:space="preserve"> </t>
    </r>
  </si>
  <si>
    <t>=</t>
  </si>
  <si>
    <t>Total 0-3</t>
  </si>
  <si>
    <t>Flat-rate benefit  paid to the caregiver who is responsible for the care of the child.</t>
  </si>
  <si>
    <t>Total 0-6</t>
  </si>
  <si>
    <t>Assumed to be 5% of amount benefit (international benchmark</t>
  </si>
  <si>
    <t>Headline inflation (incl. food energy)</t>
  </si>
  <si>
    <t xml:space="preserve">GDP at constant prices </t>
  </si>
  <si>
    <t>GDP deflator (base 1988)</t>
  </si>
  <si>
    <t>Source: Worawet, Success stories for baseline (2010)</t>
  </si>
  <si>
    <t>Reference population 60+</t>
  </si>
  <si>
    <t>Reference population 60-69</t>
  </si>
  <si>
    <t>Reference population 70-79</t>
  </si>
  <si>
    <t>For this scenario, government officials were not excluded</t>
  </si>
  <si>
    <t>Total 60-69</t>
  </si>
  <si>
    <t>Total 70-79</t>
  </si>
  <si>
    <t>Total 80-89</t>
  </si>
  <si>
    <t>Total 90+</t>
  </si>
  <si>
    <t>Reference population 80-89</t>
  </si>
  <si>
    <t>Reference population 90+</t>
  </si>
  <si>
    <t>1.5% for umemployment rate</t>
  </si>
  <si>
    <t>Labour Force (in thousands) 15+</t>
  </si>
  <si>
    <t>Source:NSO</t>
  </si>
  <si>
    <t>GDP at current prices (millions)</t>
  </si>
  <si>
    <t>Package cost change (aggregate from unit cost and utilization change)</t>
  </si>
  <si>
    <t>Beneficiaries (in thousand)</t>
  </si>
  <si>
    <t>Source : NATIONAL INCOME OF THAILAND (edition 2009) From 2010: IMF Staff report  2010 Since 2009 get from aj.Somchai</t>
  </si>
  <si>
    <t>GDP constant / GDP current</t>
  </si>
  <si>
    <t>projected GDP constant/projeted employed</t>
  </si>
  <si>
    <t>Source: BOT (2005-2010) the rest from Aj.Somchai</t>
  </si>
  <si>
    <t>Source: NESDB</t>
  </si>
  <si>
    <t>The last census in 2000</t>
  </si>
  <si>
    <t>projection based on census in 2000</t>
  </si>
  <si>
    <t>Tertiary</t>
  </si>
  <si>
    <t>From MOL,Assumption: + 40% in 2011, 300 baths in 2012 and then indexed on headline inflation</t>
  </si>
  <si>
    <t>Unknown</t>
  </si>
  <si>
    <t>Formal Sector</t>
  </si>
  <si>
    <t>Informal Sector</t>
  </si>
  <si>
    <t>ตารางที่ 3.7 ผู้มีงานทำ ในระบบ นอกระบบ จำแนกตามอุตสาหกรรม ทั่วราชอาณาจักร ปี พ.ศ. 2548 - 2553</t>
  </si>
  <si>
    <t>หน่วย : คน</t>
  </si>
  <si>
    <t>อุตสาหกรรม</t>
  </si>
  <si>
    <t>2548</t>
  </si>
  <si>
    <t>2549</t>
  </si>
  <si>
    <t>2550</t>
  </si>
  <si>
    <t>2551</t>
  </si>
  <si>
    <t>2552</t>
  </si>
  <si>
    <t>2553</t>
  </si>
  <si>
    <t>ในระบบ</t>
  </si>
  <si>
    <t>นอกระบบ</t>
  </si>
  <si>
    <t>รวม</t>
  </si>
  <si>
    <t>เกษตรกรรม</t>
  </si>
  <si>
    <t>Primary</t>
  </si>
  <si>
    <t>ประมง</t>
  </si>
  <si>
    <t>เหมืองแร่และเหมืองหิน</t>
  </si>
  <si>
    <t>การผลิต</t>
  </si>
  <si>
    <t>Secondary</t>
  </si>
  <si>
    <t>ไฟฟ้า ก๊าซ และประปา</t>
  </si>
  <si>
    <t>การก่อสร้าง</t>
  </si>
  <si>
    <t>การขายส่งการขายปลีก</t>
  </si>
  <si>
    <t>โรงแรมและภัตราคาร</t>
  </si>
  <si>
    <t>การขนส่ง</t>
  </si>
  <si>
    <t>สื่อกลางทางการเงิน</t>
  </si>
  <si>
    <t>อสังหาริมทรัพย์และการให้เช่า</t>
  </si>
  <si>
    <t>บริหารราชการและการป้องกันประเทศ</t>
  </si>
  <si>
    <t>การศึกษา</t>
  </si>
  <si>
    <t>สุขภาพและสังคมสงเคราะห์</t>
  </si>
  <si>
    <t>บริการชุมชนและสังคม</t>
  </si>
  <si>
    <t>ลูกจ้างในครัวเรือนส่วนบุคคล</t>
  </si>
  <si>
    <t>องค์การระหว่างประเทศ</t>
  </si>
  <si>
    <t>ไม่ทราบ</t>
  </si>
  <si>
    <t xml:space="preserve">ที่มา : การสำรวจแรงงานนอกระบบ สำนักงานสถิติแห่งชาติ
</t>
  </si>
  <si>
    <t xml:space="preserve">หมายเหตุ : จัดเก็บข้อมูลเฉพาะผู้มีงานทำ
การสำรวจแรงงานนอกระบบเป็นการสำรวจในไตรมาส 3 ยกเว้นในปี 2549 ที่เป็นการสำรวจในไตรมาส 2
</t>
  </si>
  <si>
    <t>[แรงงงาน - ผู้มีงานทำ]</t>
  </si>
  <si>
    <t>Informal</t>
  </si>
  <si>
    <t>Formal</t>
  </si>
  <si>
    <t>Labour productivity (in Baht per person per year)</t>
  </si>
  <si>
    <t>Poverty rate (%)</t>
  </si>
  <si>
    <t>Children (&lt; 15 yr.)</t>
  </si>
  <si>
    <t>Working Age (15-59 yr.)</t>
  </si>
  <si>
    <t>Elderly (60+ yr.)</t>
  </si>
  <si>
    <t>Total 0-12</t>
  </si>
  <si>
    <t>Children (&lt; 15 ปี)</t>
  </si>
  <si>
    <t>Working Age (15-59 ปี)</t>
  </si>
  <si>
    <t>Elderly (60 ปี+)</t>
  </si>
  <si>
    <t xml:space="preserve">ที่มา : ข้อมูลจากการสำรวจภาวะเศรษฐกิจและสังคมของครัวเรือน สำนักงานสถิติแห่งชาติ ประมวลผลโดย สำนักพัฒนาเศรษฐกิจชุมชนและการกระจายรายได้ สศช.
</t>
  </si>
  <si>
    <t>y = 2.8616x-0.21</t>
  </si>
  <si>
    <t>y = 12.402x-0.486</t>
  </si>
  <si>
    <t>Working Age</t>
  </si>
  <si>
    <t>Elderly</t>
  </si>
  <si>
    <t>Formular to forcast</t>
  </si>
  <si>
    <t>Percentage in total population</t>
  </si>
  <si>
    <t>Total 0-14</t>
  </si>
  <si>
    <t>WORKING AGE</t>
  </si>
  <si>
    <t>informal</t>
  </si>
  <si>
    <t>fertiled informal female workers of total informal worker</t>
  </si>
  <si>
    <t>Informal Workers</t>
  </si>
  <si>
    <t>15 - 19</t>
  </si>
  <si>
    <t>20 - 24</t>
  </si>
  <si>
    <t>25 - 29</t>
  </si>
  <si>
    <t>30 - 34</t>
  </si>
  <si>
    <t>35 - 39</t>
  </si>
  <si>
    <t>40 - 44</t>
  </si>
  <si>
    <t>45 - 49</t>
  </si>
  <si>
    <t>50 - 54</t>
  </si>
  <si>
    <t>55 - 59</t>
  </si>
  <si>
    <t>60+</t>
  </si>
  <si>
    <t>Assumption: High fertility rate</t>
  </si>
  <si>
    <t>Age group</t>
  </si>
  <si>
    <t>Employees</t>
  </si>
  <si>
    <t>Female Employees</t>
  </si>
  <si>
    <t>Female Informal Workers</t>
  </si>
  <si>
    <t>Total born</t>
  </si>
  <si>
    <t>total fertility rate of 5 year group</t>
  </si>
  <si>
    <t>Number of born from informal workers</t>
  </si>
  <si>
    <t>source: NSO 2010</t>
  </si>
  <si>
    <t>Source : NESDB</t>
  </si>
  <si>
    <t>informal female workers devided by total female employees in 2010 by age group</t>
  </si>
  <si>
    <t>ที่มา ดัดแปลงจากตารางที่4 ข้อสมมติภาวะการตาย ระดับประเทศ : 2543-2573 (สำนักงานคณะกรรมการพัฒนาการเศรษฐกิจและสังคมแห่งชาติ, ตุ ล า ค ม ๒ ๕ ๕ ๐)</t>
  </si>
  <si>
    <t>ที่มา ดัดแปลงจากตารางที่2 ข้อสมมติภาวะเจริญพันธุ์ ระดับประเทศ : 2543-2573 (ระดับปานกลาง) (สำนักงานคณะกรรมการพัฒนาการเศรษฐกิจและสังคมแห่งชาติ, ตุ ล า ค ม ๒ ๕ ๕ ๐)</t>
  </si>
  <si>
    <t>Formal Workers</t>
  </si>
  <si>
    <t>Ass:In the same proportion in 2010</t>
  </si>
  <si>
    <t>Benefit amount (per unit per year)</t>
  </si>
  <si>
    <t>Average prevalence rate</t>
  </si>
  <si>
    <t>60+ (exclude admin cost)</t>
  </si>
  <si>
    <t>15-60 (exclude admin cost)</t>
  </si>
  <si>
    <t>- Lower poverty line</t>
  </si>
  <si>
    <t>- Higher poverty line</t>
  </si>
  <si>
    <t>Average duration of training</t>
  </si>
  <si>
    <t xml:space="preserve">&lt; อนุ 20 </t>
  </si>
  <si>
    <t xml:space="preserve">&gt; </t>
  </si>
  <si>
    <t>Number of government officials</t>
  </si>
  <si>
    <t>- Pre and primary school</t>
  </si>
  <si>
    <t>- Lower secondary</t>
  </si>
  <si>
    <t>- Upper secondary</t>
  </si>
  <si>
    <t>- Vocation training</t>
  </si>
  <si>
    <t>- Higher education</t>
  </si>
  <si>
    <t>Benefit 60-69: 60% of poverty line</t>
  </si>
  <si>
    <t>Benefit 70-79: 70% of poverty line</t>
  </si>
  <si>
    <t>Benefit 80-89: 80% of poverty line</t>
  </si>
  <si>
    <t>Benefit 80+: 100% of poverty line</t>
  </si>
  <si>
    <t>Sickness</t>
  </si>
  <si>
    <t>Maternity Allowance for all informal working women (Poverty line*3)</t>
  </si>
  <si>
    <t>Sickness benefit for all informal workers  (TBH 200/day)</t>
  </si>
  <si>
    <t xml:space="preserve">Disability allowance </t>
  </si>
  <si>
    <t>Universal Child Allowance for all children aged 0-12 (500 THB/month)</t>
  </si>
  <si>
    <t xml:space="preserve">Pension </t>
  </si>
  <si>
    <t>Sickness benefit</t>
  </si>
  <si>
    <t xml:space="preserve"> Universal Child allowance</t>
  </si>
  <si>
    <t>STATUS QUO</t>
  </si>
  <si>
    <t>CHILD BENEFITS</t>
  </si>
  <si>
    <t>Child Benefits</t>
  </si>
  <si>
    <t>Scenario 1: Universal Child Allowance for all children aged 0-3 (TBH 400/month)</t>
  </si>
  <si>
    <t>POPULATION (in thousands)</t>
  </si>
  <si>
    <t xml:space="preserve">Reference population </t>
  </si>
  <si>
    <t>Take-up rate (%)</t>
  </si>
  <si>
    <t>Number of beneficiaries (in thousands)</t>
  </si>
  <si>
    <t xml:space="preserve">Benefit/Child/Month (inflated) </t>
  </si>
  <si>
    <t>Benefit/child/ year</t>
  </si>
  <si>
    <t>Aggregate benefits (in million THB)</t>
  </si>
  <si>
    <t>Administrative costs (%)</t>
  </si>
  <si>
    <t>Administrative costs (in million THB)</t>
  </si>
  <si>
    <t>TOTAL Scenario 1 (in million THB)</t>
  </si>
  <si>
    <t>Scenario 2:  Universal Child Allowance for all children aged 0-6  (400 THB/month)</t>
  </si>
  <si>
    <t>TOTAL Scenario 2 (in million THB)</t>
  </si>
  <si>
    <t>Scenario 3:  Universal Child Allowance for all children aged 0-12 (400 THB/month)</t>
  </si>
  <si>
    <t>BENEFIT</t>
  </si>
  <si>
    <t>TOTAL Scenario 3 (in million THB)</t>
  </si>
  <si>
    <t>Scenario 4: Universal Child Allowance for all children aged 0-6 (500 THB/month)</t>
  </si>
  <si>
    <t>TOTAL Scenario 4 (in million THB)</t>
  </si>
  <si>
    <t>Scenario 5 Universal Child Allowance for all children aged 0-12 (500 THB/month)</t>
  </si>
  <si>
    <t>TOTAL  Scenario 5 (in million THB)</t>
  </si>
  <si>
    <t>Scenario 6: Targeting Poor Child Allowance for all children aged 0-14 (400 THB/month)</t>
  </si>
  <si>
    <t>Administrative cost (%)</t>
  </si>
  <si>
    <t>TOTAL Scenario 6 (in million THB)</t>
  </si>
  <si>
    <t>Formal Sector: Child allowance (art 33+39)</t>
  </si>
  <si>
    <t>COST</t>
  </si>
  <si>
    <t>TOTAL STATUS QUO (in million THB)</t>
  </si>
  <si>
    <t>Government officials 60+</t>
  </si>
  <si>
    <t>Government officials 60-69</t>
  </si>
  <si>
    <t>Government officials 70-79</t>
  </si>
  <si>
    <t>Government officials 80-89</t>
  </si>
  <si>
    <t>Government officials 90+</t>
  </si>
  <si>
    <t>Number of Beneficiaries 60+</t>
  </si>
  <si>
    <t>Number of Beneficiaries 60-69</t>
  </si>
  <si>
    <t>Number of Beneficiaries 70-79</t>
  </si>
  <si>
    <t>Number of Beneficiaries 80-89</t>
  </si>
  <si>
    <t>Number of Beneficiaries 90+</t>
  </si>
  <si>
    <t>Benefit/month/person 60-69: 600 (inflated)</t>
  </si>
  <si>
    <t>Benefit/month/person 70-79: 700 (inflated)</t>
  </si>
  <si>
    <t>Benefit/month/person 80-89: 800 (inflated)</t>
  </si>
  <si>
    <t>Benefit/month/person 80+: 1000 (inflated)</t>
  </si>
  <si>
    <t>Scenario 2:Old age allowance  % of poverty line</t>
  </si>
  <si>
    <t>Scenario 1:  Maternity Allowance for all informal working women</t>
  </si>
  <si>
    <t>Benefits/birth (inflated)</t>
  </si>
  <si>
    <t>Aggregate benefits/year (in million THB)</t>
  </si>
  <si>
    <t>TOTAL (in million THB)</t>
  </si>
  <si>
    <t>Civil servants (enjoy their salary)</t>
  </si>
  <si>
    <t>Informal Sector, N/A</t>
  </si>
  <si>
    <t xml:space="preserve">Target population: Informal Sector </t>
  </si>
  <si>
    <t>Benefits/person/day  (inflated)</t>
  </si>
  <si>
    <t>SICKNESS BENEFITS</t>
  </si>
  <si>
    <t>Civil Servants (enjoy their salaries)</t>
  </si>
  <si>
    <t>Scenario 1: Sickness benefit for all informal workers</t>
  </si>
  <si>
    <t>Number of days/year/person</t>
  </si>
  <si>
    <t>Benefit/person/year</t>
  </si>
  <si>
    <t>Scenario 1: Vocationnal training program+ allowance for the poor</t>
  </si>
  <si>
    <t>Take up rate/ year</t>
  </si>
  <si>
    <t>Number of Beneficiaries (in thousands)</t>
  </si>
  <si>
    <t>Allowance for the poor/person/day (THB)</t>
  </si>
  <si>
    <t>BENEFITS (200 THB/day for poors)</t>
  </si>
  <si>
    <t>Total Aggregate benefits  (in millions THB)</t>
  </si>
  <si>
    <t>Total training Cost</t>
  </si>
  <si>
    <t xml:space="preserve">Administrative Cost (%) </t>
  </si>
  <si>
    <t>Aggregate benefits  (in millions THB)</t>
  </si>
  <si>
    <t>Administrative Cost (in million THB)</t>
  </si>
  <si>
    <t>Civil Servants (CSMBS)</t>
  </si>
  <si>
    <t>Informal sector (UCS)</t>
  </si>
  <si>
    <t>LABOUR PARTICIPATION RATES (in percent)</t>
  </si>
  <si>
    <t>Child</t>
  </si>
  <si>
    <t>Pension</t>
  </si>
  <si>
    <t>Disability</t>
  </si>
  <si>
    <t>Maternity</t>
  </si>
  <si>
    <t>Vocationnal training program</t>
  </si>
  <si>
    <t>Health</t>
  </si>
  <si>
    <t>Total Status quo</t>
  </si>
  <si>
    <t>Disability allowance (1000 for informal sector</t>
  </si>
  <si>
    <t>TOTAL Scenario Minimum</t>
  </si>
  <si>
    <t>TOTAL Scenario Maximum</t>
  </si>
  <si>
    <t>STATUS QUO (in million THB)</t>
  </si>
  <si>
    <t>Universal Child Allowance for all children aged 0-3 (TBH 400/month)</t>
  </si>
  <si>
    <t>BENEFIT SCHEME (combined)</t>
  </si>
  <si>
    <t>Total Status Quo</t>
  </si>
  <si>
    <t>(Government contribution)</t>
  </si>
  <si>
    <t>Informal Sector Article 40 (Ying Projection)</t>
  </si>
  <si>
    <t>(Expenditure): no waiting period</t>
  </si>
  <si>
    <t>Employed</t>
  </si>
  <si>
    <t xml:space="preserve">Formal Sector SSO </t>
  </si>
  <si>
    <t>SSO Data Service</t>
  </si>
  <si>
    <t>From projection only outpatient &amp; outpatient</t>
  </si>
  <si>
    <t>Training Cost/person/day ( indexed)</t>
  </si>
  <si>
    <t>To be increase to the new disability rate</t>
  </si>
  <si>
    <t>Review scenario ( Alice and Myo will ask more information regarding the assumptions)</t>
  </si>
  <si>
    <t xml:space="preserve">Formal Sector SSO art 33+39: </t>
  </si>
  <si>
    <t xml:space="preserve">Universal pension for all: 600, 700, 800 and 1000 without index inflation </t>
  </si>
  <si>
    <t>Scenario 1: New government policy without indexation ( 600 / 700/ 800/ 1000BHT per month)</t>
  </si>
  <si>
    <t xml:space="preserve">Benefit/month/person 60-69: 600 </t>
  </si>
  <si>
    <t>Benefit/month/person 70-79: 700</t>
  </si>
  <si>
    <t xml:space="preserve">Benefit/month/person 80-89: 800 </t>
  </si>
  <si>
    <t xml:space="preserve">Benefit/month/person 80+: 1000 </t>
  </si>
  <si>
    <t>Status quo: New government policy without indexation ( 600 / 700/ 800/ 1000BHT per month)</t>
  </si>
  <si>
    <t>TOTAL Status quo universal pension (in million THB)</t>
  </si>
  <si>
    <t>Additionnal Cost Scenario 2 (in million THB)</t>
  </si>
  <si>
    <t>Additionnal Cost Scenario 1 (in million THB)</t>
  </si>
  <si>
    <t>Civil Servants ( They will have receive pension, therefore this cost was included in the pension sheet)</t>
  </si>
  <si>
    <t>Formal Sector  (art 33+39)</t>
  </si>
  <si>
    <t>Source SSO</t>
  </si>
  <si>
    <t>Informal Sector (art 40)</t>
  </si>
  <si>
    <t xml:space="preserve">500 Baht for all disabled people </t>
  </si>
  <si>
    <t xml:space="preserve">Civil Servants, scholarship </t>
  </si>
  <si>
    <t>Low scenario (in million THB)</t>
  </si>
  <si>
    <t>High Scenario (in million THB)</t>
  </si>
  <si>
    <t xml:space="preserve">SSO (article 33+39) </t>
  </si>
  <si>
    <t>STATUS QUO (in % of GDP)</t>
  </si>
  <si>
    <t>Total In % of GDP</t>
  </si>
  <si>
    <t>Low scenario (in % of GDP)</t>
  </si>
  <si>
    <t>Source MoL</t>
  </si>
  <si>
    <t xml:space="preserve">Informal sector </t>
  </si>
  <si>
    <t xml:space="preserve">Civil Servant </t>
  </si>
  <si>
    <t xml:space="preserve">STATUS QUO </t>
  </si>
  <si>
    <t>Pension: Additional cost of new government policy with indexation</t>
  </si>
  <si>
    <t>High scenario (in % of GDP)</t>
  </si>
  <si>
    <t>Pension: % of the poverty line (additional cost)</t>
  </si>
  <si>
    <t>Remark</t>
  </si>
  <si>
    <t>Scenario 1 Additional 500 baths for informal sector 15-59 9 elderly covered by old age allowance)</t>
  </si>
  <si>
    <t>15-59</t>
  </si>
  <si>
    <t>% of the informal sector aged 15-59</t>
  </si>
  <si>
    <t>TOTAL Additional cost Scenario 1 (in million THB)</t>
  </si>
  <si>
    <t>กลุ่มอายุ</t>
  </si>
  <si>
    <t>ร้อยละคนจนต่อประชากรทั้งหมด (%)</t>
  </si>
  <si>
    <t>y = 7.863x-0.509</t>
  </si>
  <si>
    <t>%Share of employment sector</t>
  </si>
  <si>
    <t>Sector</t>
  </si>
  <si>
    <t>Source: NESDB
Projection with average growth rate (0.0471)</t>
  </si>
  <si>
    <t>Source : World Economic Outlook data (2009), IMF http://www.econstats.com/weo/CTHA.htm</t>
  </si>
  <si>
    <t>Target population: number of births (informal sector)</t>
  </si>
  <si>
    <t>Assume equals 2010</t>
  </si>
  <si>
    <t>Assume equals 2010 from MOL</t>
  </si>
  <si>
    <t>General govenrment's expenditures</t>
  </si>
  <si>
    <t>xPO</t>
  </si>
  <si>
    <t xml:space="preserve">The cells in black represent the results of the model. The formulas in these cells should not be modified unless otherwise stated. </t>
  </si>
  <si>
    <t>1234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</si>
</sst>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87" formatCode="_(* #,##0_);_(* \(#,##0\);_(* &quot;-&quot;_);_(@_)"/>
    <numFmt numFmtId="188" formatCode="_(* #,##0.00_);_(* \(#,##0.00\);_(* &quot;-&quot;??_);_(@_)"/>
    <numFmt numFmtId="189" formatCode="0.0"/>
    <numFmt numFmtId="190" formatCode="#,##0.0"/>
    <numFmt numFmtId="191" formatCode="#,##0.0_ ;\-#,##0.0\ "/>
    <numFmt numFmtId="192" formatCode="0.000"/>
    <numFmt numFmtId="193" formatCode="[$-409]m/d/yy\ h:mm\ AM/PM;@"/>
    <numFmt numFmtId="194" formatCode="_(&quot;$&quot;* #,##0_);_(&quot;$&quot;* \(#,##0\);_(&quot;$&quot;* &quot;-&quot;_);_(@_)"/>
    <numFmt numFmtId="195" formatCode="_(&quot;$&quot;* #,##0.00_);_(&quot;$&quot;* \(#,##0.00\);_(&quot;$&quot;* &quot;-&quot;??_);_(@_)"/>
    <numFmt numFmtId="196" formatCode="0.0%"/>
    <numFmt numFmtId="197" formatCode="#,##0.0000"/>
    <numFmt numFmtId="198" formatCode="0.000%"/>
    <numFmt numFmtId="199" formatCode="0.000000"/>
    <numFmt numFmtId="200" formatCode="[$-10409]#,###"/>
    <numFmt numFmtId="201" formatCode="[$-10409]#,##0.##"/>
    <numFmt numFmtId="202" formatCode="_-* #,##0_-;\-* #,##0_-;_-* &quot;-&quot;??_-;_-@_-"/>
    <numFmt numFmtId="203" formatCode="0.0000%"/>
    <numFmt numFmtId="204" formatCode="_(* #,##0_);_(* \(#,##0\);_(* &quot;-&quot;??_);_(@_)"/>
    <numFmt numFmtId="205" formatCode="0.00000"/>
  </numFmts>
  <fonts count="102">
    <font>
      <sz val="11"/>
      <color indexed="8"/>
      <name val="Calibri"/>
      <family val="2"/>
    </font>
    <font>
      <b/>
      <sz val="11"/>
      <color indexed="8"/>
      <name val="Calibri"/>
      <family val="2"/>
    </font>
    <font>
      <i/>
      <sz val="11"/>
      <color indexed="8"/>
      <name val="Calibri"/>
      <family val="2"/>
    </font>
    <font>
      <b/>
      <sz val="13"/>
      <color indexed="8"/>
      <name val="Calibri"/>
      <family val="2"/>
    </font>
    <font>
      <sz val="10"/>
      <color indexed="8"/>
      <name val="Calibri"/>
      <family val="2"/>
    </font>
    <font>
      <i/>
      <sz val="10"/>
      <color indexed="8"/>
      <name val="Calibri"/>
      <family val="2"/>
    </font>
    <font>
      <sz val="11"/>
      <name val="Calibri"/>
      <family val="2"/>
    </font>
    <font>
      <b/>
      <sz val="11"/>
      <color indexed="30"/>
      <name val="Calibri"/>
      <family val="2"/>
    </font>
    <font>
      <b/>
      <sz val="11"/>
      <name val="Calibri"/>
      <family val="2"/>
    </font>
    <font>
      <u/>
      <sz val="11"/>
      <color indexed="8"/>
      <name val="Calibri"/>
      <family val="2"/>
    </font>
    <font>
      <b/>
      <sz val="20"/>
      <color indexed="8"/>
      <name val="Calibri"/>
      <family val="2"/>
    </font>
    <font>
      <sz val="14"/>
      <color indexed="8"/>
      <name val="Calibri"/>
      <family val="2"/>
    </font>
    <font>
      <sz val="16"/>
      <color indexed="8"/>
      <name val="Calibri"/>
      <family val="2"/>
    </font>
    <font>
      <u/>
      <sz val="11"/>
      <color indexed="12"/>
      <name val="Calibri"/>
      <family val="2"/>
    </font>
    <font>
      <b/>
      <sz val="16"/>
      <color indexed="8"/>
      <name val="Calibri"/>
      <family val="2"/>
    </font>
    <font>
      <sz val="11"/>
      <color indexed="8"/>
      <name val="Calibri"/>
      <family val="2"/>
    </font>
    <font>
      <sz val="11"/>
      <color indexed="12"/>
      <name val="Calibri"/>
      <family val="2"/>
    </font>
    <font>
      <sz val="11"/>
      <color indexed="12"/>
      <name val="Calibri"/>
      <family val="2"/>
    </font>
    <font>
      <u/>
      <sz val="8.25"/>
      <color indexed="12"/>
      <name val="Calibri"/>
      <family val="2"/>
    </font>
    <font>
      <sz val="10"/>
      <name val="Arial"/>
      <family val="2"/>
    </font>
    <font>
      <sz val="14"/>
      <name val="Cordia New"/>
      <family val="2"/>
    </font>
    <font>
      <sz val="12"/>
      <name val="Times New Roman"/>
      <family val="1"/>
    </font>
    <font>
      <sz val="11"/>
      <color indexed="8"/>
      <name val="Tahoma"/>
      <family val="2"/>
    </font>
    <font>
      <sz val="11"/>
      <color indexed="9"/>
      <name val="Tahoma"/>
      <family val="2"/>
    </font>
    <font>
      <b/>
      <sz val="11"/>
      <color indexed="52"/>
      <name val="Tahoma"/>
      <family val="2"/>
    </font>
    <font>
      <sz val="11"/>
      <color indexed="10"/>
      <name val="Tahoma"/>
      <family val="2"/>
    </font>
    <font>
      <i/>
      <sz val="11"/>
      <color indexed="23"/>
      <name val="Tahoma"/>
      <family val="2"/>
    </font>
    <font>
      <b/>
      <sz val="18"/>
      <color indexed="62"/>
      <name val="Tahoma"/>
      <family val="2"/>
    </font>
    <font>
      <b/>
      <sz val="11"/>
      <color indexed="9"/>
      <name val="Tahoma"/>
      <family val="2"/>
    </font>
    <font>
      <sz val="11"/>
      <color indexed="52"/>
      <name val="Tahoma"/>
      <family val="2"/>
    </font>
    <font>
      <sz val="11"/>
      <color indexed="17"/>
      <name val="Tahoma"/>
      <family val="2"/>
    </font>
    <font>
      <sz val="11"/>
      <color indexed="62"/>
      <name val="Tahoma"/>
      <family val="2"/>
    </font>
    <font>
      <sz val="11"/>
      <color indexed="60"/>
      <name val="Tahoma"/>
      <family val="2"/>
    </font>
    <font>
      <b/>
      <sz val="11"/>
      <color indexed="8"/>
      <name val="Tahoma"/>
      <family val="2"/>
    </font>
    <font>
      <sz val="11"/>
      <color indexed="14"/>
      <name val="Tahoma"/>
      <family val="2"/>
    </font>
    <font>
      <b/>
      <sz val="11"/>
      <color indexed="63"/>
      <name val="Tahoma"/>
      <family val="2"/>
    </font>
    <font>
      <b/>
      <sz val="15"/>
      <color indexed="62"/>
      <name val="Tahoma"/>
      <family val="2"/>
    </font>
    <font>
      <b/>
      <sz val="13"/>
      <color indexed="62"/>
      <name val="Tahoma"/>
      <family val="2"/>
    </font>
    <font>
      <b/>
      <sz val="11"/>
      <color indexed="62"/>
      <name val="Tahoma"/>
      <family val="2"/>
    </font>
    <font>
      <sz val="11"/>
      <color indexed="8"/>
      <name val="Calibri"/>
      <family val="2"/>
    </font>
    <font>
      <sz val="9"/>
      <color indexed="8"/>
      <name val="Arial"/>
      <family val="2"/>
    </font>
    <font>
      <sz val="11"/>
      <color indexed="8"/>
      <name val="Calibri"/>
      <family val="2"/>
    </font>
    <font>
      <sz val="11"/>
      <color indexed="8"/>
      <name val="Calibri"/>
      <family val="2"/>
      <charset val="222"/>
    </font>
    <font>
      <sz val="11"/>
      <color indexed="8"/>
      <name val="Tahoma"/>
      <family val="2"/>
      <charset val="222"/>
    </font>
    <font>
      <sz val="11"/>
      <color indexed="9"/>
      <name val="Tahoma"/>
      <family val="2"/>
      <charset val="222"/>
    </font>
    <font>
      <sz val="14"/>
      <name val="Angsana New"/>
      <family val="1"/>
    </font>
    <font>
      <b/>
      <sz val="11"/>
      <color indexed="52"/>
      <name val="Tahoma"/>
      <family val="2"/>
      <charset val="222"/>
    </font>
    <font>
      <sz val="11"/>
      <color indexed="10"/>
      <name val="Tahoma"/>
      <family val="2"/>
      <charset val="222"/>
    </font>
    <font>
      <i/>
      <sz val="11"/>
      <color indexed="23"/>
      <name val="Tahoma"/>
      <family val="2"/>
      <charset val="222"/>
    </font>
    <font>
      <b/>
      <sz val="18"/>
      <color indexed="56"/>
      <name val="Tahoma"/>
      <family val="2"/>
      <charset val="222"/>
    </font>
    <font>
      <b/>
      <sz val="11"/>
      <color indexed="9"/>
      <name val="Tahoma"/>
      <family val="2"/>
      <charset val="222"/>
    </font>
    <font>
      <sz val="11"/>
      <color indexed="52"/>
      <name val="Tahoma"/>
      <family val="2"/>
      <charset val="222"/>
    </font>
    <font>
      <sz val="11"/>
      <color indexed="17"/>
      <name val="Tahoma"/>
      <family val="2"/>
      <charset val="222"/>
    </font>
    <font>
      <sz val="10"/>
      <color indexed="64"/>
      <name val="Arial"/>
      <family val="2"/>
    </font>
    <font>
      <sz val="11"/>
      <color indexed="62"/>
      <name val="Tahoma"/>
      <family val="2"/>
      <charset val="222"/>
    </font>
    <font>
      <sz val="11"/>
      <color indexed="60"/>
      <name val="Tahoma"/>
      <family val="2"/>
      <charset val="222"/>
    </font>
    <font>
      <b/>
      <sz val="11"/>
      <color indexed="8"/>
      <name val="Tahoma"/>
      <family val="2"/>
      <charset val="222"/>
    </font>
    <font>
      <sz val="11"/>
      <color indexed="20"/>
      <name val="Tahoma"/>
      <family val="2"/>
      <charset val="222"/>
    </font>
    <font>
      <b/>
      <sz val="11"/>
      <color indexed="63"/>
      <name val="Tahoma"/>
      <family val="2"/>
      <charset val="222"/>
    </font>
    <font>
      <b/>
      <sz val="15"/>
      <color indexed="56"/>
      <name val="Tahoma"/>
      <family val="2"/>
      <charset val="222"/>
    </font>
    <font>
      <b/>
      <sz val="13"/>
      <color indexed="56"/>
      <name val="Tahoma"/>
      <family val="2"/>
      <charset val="222"/>
    </font>
    <font>
      <b/>
      <sz val="11"/>
      <color indexed="56"/>
      <name val="Tahoma"/>
      <family val="2"/>
      <charset val="222"/>
    </font>
    <font>
      <sz val="9"/>
      <color indexed="81"/>
      <name val="Tahoma"/>
      <family val="2"/>
    </font>
    <font>
      <b/>
      <sz val="9"/>
      <color indexed="81"/>
      <name val="Tahoma"/>
      <family val="2"/>
    </font>
    <font>
      <b/>
      <sz val="16"/>
      <name val="Calibri"/>
      <family val="2"/>
    </font>
    <font>
      <b/>
      <sz val="13"/>
      <name val="Calibri"/>
      <family val="2"/>
    </font>
    <font>
      <b/>
      <sz val="10"/>
      <color indexed="8"/>
      <name val="Calibri"/>
      <family val="2"/>
    </font>
    <font>
      <sz val="10"/>
      <name val="Calibri"/>
      <family val="2"/>
    </font>
    <font>
      <b/>
      <sz val="10"/>
      <name val="Calibri"/>
      <family val="2"/>
    </font>
    <font>
      <sz val="12"/>
      <color indexed="8"/>
      <name val="Helv"/>
      <family val="2"/>
    </font>
    <font>
      <sz val="10"/>
      <color indexed="8"/>
      <name val="Arial"/>
      <family val="2"/>
    </font>
    <font>
      <b/>
      <sz val="11"/>
      <color theme="0"/>
      <name val="Calibri"/>
      <family val="2"/>
    </font>
    <font>
      <b/>
      <sz val="11"/>
      <color theme="0"/>
      <name val="Calibri"/>
      <family val="2"/>
      <charset val="222"/>
    </font>
    <font>
      <sz val="11"/>
      <color theme="1"/>
      <name val="Tahoma"/>
      <family val="2"/>
      <charset val="222"/>
      <scheme val="minor"/>
    </font>
    <font>
      <sz val="9"/>
      <color theme="1"/>
      <name val="Arial"/>
      <family val="2"/>
      <charset val="222"/>
    </font>
    <font>
      <u/>
      <sz val="11"/>
      <color theme="11"/>
      <name val="Calibri"/>
      <family val="2"/>
    </font>
    <font>
      <sz val="9"/>
      <color theme="1"/>
      <name val="Arial"/>
      <family val="2"/>
    </font>
    <font>
      <sz val="11"/>
      <color theme="1"/>
      <name val="Calibri"/>
      <family val="2"/>
    </font>
    <font>
      <sz val="11"/>
      <color theme="1"/>
      <name val="Calibri"/>
      <family val="2"/>
      <charset val="222"/>
    </font>
    <font>
      <sz val="11"/>
      <color rgb="FFFF0000"/>
      <name val="Calibri"/>
      <family val="2"/>
    </font>
    <font>
      <b/>
      <sz val="16"/>
      <color theme="1"/>
      <name val="Calibri"/>
      <family val="2"/>
    </font>
    <font>
      <b/>
      <sz val="13"/>
      <color theme="1"/>
      <name val="Calibri"/>
      <family val="2"/>
    </font>
    <font>
      <b/>
      <sz val="11"/>
      <color theme="1"/>
      <name val="Calibri"/>
      <family val="2"/>
    </font>
    <font>
      <i/>
      <sz val="11"/>
      <color theme="1"/>
      <name val="Calibri"/>
      <family val="2"/>
    </font>
    <font>
      <sz val="10"/>
      <color theme="1"/>
      <name val="Calibri"/>
      <family val="2"/>
    </font>
    <font>
      <sz val="10"/>
      <color rgb="FFFF0000"/>
      <name val="Calibri"/>
      <family val="2"/>
    </font>
    <font>
      <sz val="10"/>
      <color rgb="FF002060"/>
      <name val="Calibri"/>
      <family val="2"/>
    </font>
    <font>
      <b/>
      <sz val="11"/>
      <color rgb="FFFF0000"/>
      <name val="Calibri"/>
      <family val="2"/>
    </font>
    <font>
      <b/>
      <sz val="11"/>
      <color rgb="FF0070C0"/>
      <name val="Calibri"/>
      <family val="2"/>
    </font>
    <font>
      <b/>
      <sz val="12"/>
      <color theme="3" tint="0.39997558519241921"/>
      <name val="Calibri"/>
      <family val="2"/>
    </font>
    <font>
      <sz val="11"/>
      <color rgb="FF0070C0"/>
      <name val="Calibri"/>
      <family val="2"/>
    </font>
    <font>
      <sz val="11"/>
      <color theme="3" tint="0.39997558519241921"/>
      <name val="Calibri"/>
      <family val="2"/>
    </font>
    <font>
      <b/>
      <sz val="12"/>
      <color rgb="FF0070C0"/>
      <name val="Calibri"/>
      <family val="2"/>
    </font>
    <font>
      <b/>
      <sz val="16"/>
      <color rgb="FF0070C0"/>
      <name val="Calibri"/>
      <family val="2"/>
    </font>
    <font>
      <sz val="11"/>
      <color rgb="FF002060"/>
      <name val="Calibri"/>
      <family val="2"/>
    </font>
    <font>
      <b/>
      <sz val="11"/>
      <color rgb="FF002060"/>
      <name val="Calibri"/>
      <family val="2"/>
    </font>
    <font>
      <b/>
      <sz val="11"/>
      <color theme="4"/>
      <name val="Calibri"/>
      <family val="2"/>
    </font>
    <font>
      <sz val="13"/>
      <color indexed="8"/>
      <name val="Calibri"/>
      <family val="2"/>
    </font>
    <font>
      <i/>
      <sz val="10"/>
      <name val="Calibri"/>
      <family val="2"/>
    </font>
    <font>
      <i/>
      <sz val="11"/>
      <color rgb="FF002060"/>
      <name val="Calibri"/>
      <family val="2"/>
    </font>
    <font>
      <sz val="11"/>
      <color theme="0"/>
      <name val="Calibri"/>
      <family val="2"/>
    </font>
    <font>
      <b/>
      <i/>
      <sz val="11"/>
      <color rgb="FFFF0000"/>
      <name val="Calibri"/>
      <family val="2"/>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55"/>
      </patternFill>
    </fill>
    <fill>
      <patternFill patternType="solid">
        <fgColor indexed="26"/>
      </patternFill>
    </fill>
    <fill>
      <patternFill patternType="solid">
        <fgColor indexed="41"/>
        <bgColor indexed="64"/>
      </patternFill>
    </fill>
    <fill>
      <patternFill patternType="solid">
        <f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2"/>
        <bgColor indexed="8"/>
      </patternFill>
    </fill>
    <fill>
      <patternFill patternType="solid">
        <fgColor rgb="FFA5A5A5"/>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CFFCC"/>
        <bgColor indexed="64"/>
      </patternFill>
    </fill>
    <fill>
      <patternFill patternType="solid">
        <fgColor theme="4" tint="0.59999389629810485"/>
        <bgColor indexed="64"/>
      </patternFill>
    </fill>
    <fill>
      <patternFill patternType="solid">
        <fgColor theme="4"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03">
    <xf numFmtId="0" fontId="0" fillId="0" borderId="0"/>
    <xf numFmtId="0" fontId="22" fillId="2" borderId="0" applyNumberFormat="0" applyBorder="0" applyAlignment="0" applyProtection="0"/>
    <xf numFmtId="0" fontId="43" fillId="4" borderId="0" applyNumberFormat="0" applyBorder="0" applyAlignment="0" applyProtection="0"/>
    <xf numFmtId="0" fontId="22" fillId="3" borderId="0" applyNumberFormat="0" applyBorder="0" applyAlignment="0" applyProtection="0"/>
    <xf numFmtId="0" fontId="43" fillId="6" borderId="0" applyNumberFormat="0" applyBorder="0" applyAlignment="0" applyProtection="0"/>
    <xf numFmtId="0" fontId="22" fillId="4" borderId="0" applyNumberFormat="0" applyBorder="0" applyAlignment="0" applyProtection="0"/>
    <xf numFmtId="0" fontId="43" fillId="7" borderId="0" applyNumberFormat="0" applyBorder="0" applyAlignment="0" applyProtection="0"/>
    <xf numFmtId="0" fontId="22" fillId="2" borderId="0" applyNumberFormat="0" applyBorder="0" applyAlignment="0" applyProtection="0"/>
    <xf numFmtId="0" fontId="43" fillId="8" borderId="0" applyNumberFormat="0" applyBorder="0" applyAlignment="0" applyProtection="0"/>
    <xf numFmtId="0" fontId="22" fillId="5" borderId="0" applyNumberFormat="0" applyBorder="0" applyAlignment="0" applyProtection="0"/>
    <xf numFmtId="0" fontId="43" fillId="9" borderId="0" applyNumberFormat="0" applyBorder="0" applyAlignment="0" applyProtection="0"/>
    <xf numFmtId="0" fontId="22" fillId="3" borderId="0" applyNumberFormat="0" applyBorder="0" applyAlignment="0" applyProtection="0"/>
    <xf numFmtId="0" fontId="43" fillId="10" borderId="0" applyNumberFormat="0" applyBorder="0" applyAlignment="0" applyProtection="0"/>
    <xf numFmtId="0" fontId="22" fillId="10" borderId="0" applyNumberFormat="0" applyBorder="0" applyAlignment="0" applyProtection="0"/>
    <xf numFmtId="0" fontId="43" fillId="11" borderId="0" applyNumberFormat="0" applyBorder="0" applyAlignment="0" applyProtection="0"/>
    <xf numFmtId="0" fontId="22" fillId="3" borderId="0" applyNumberFormat="0" applyBorder="0" applyAlignment="0" applyProtection="0"/>
    <xf numFmtId="0" fontId="43" fillId="13" borderId="0" applyNumberFormat="0" applyBorder="0" applyAlignment="0" applyProtection="0"/>
    <xf numFmtId="0" fontId="22" fillId="4" borderId="0" applyNumberFormat="0" applyBorder="0" applyAlignment="0" applyProtection="0"/>
    <xf numFmtId="0" fontId="43" fillId="14" borderId="0" applyNumberFormat="0" applyBorder="0" applyAlignment="0" applyProtection="0"/>
    <xf numFmtId="0" fontId="22" fillId="10" borderId="0" applyNumberFormat="0" applyBorder="0" applyAlignment="0" applyProtection="0"/>
    <xf numFmtId="0" fontId="43" fillId="8" borderId="0" applyNumberFormat="0" applyBorder="0" applyAlignment="0" applyProtection="0"/>
    <xf numFmtId="0" fontId="22" fillId="11" borderId="0" applyNumberFormat="0" applyBorder="0" applyAlignment="0" applyProtection="0"/>
    <xf numFmtId="0" fontId="43" fillId="11" borderId="0" applyNumberFormat="0" applyBorder="0" applyAlignment="0" applyProtection="0"/>
    <xf numFmtId="0" fontId="22" fillId="3" borderId="0" applyNumberFormat="0" applyBorder="0" applyAlignment="0" applyProtection="0"/>
    <xf numFmtId="0" fontId="43" fillId="12" borderId="0" applyNumberFormat="0" applyBorder="0" applyAlignment="0" applyProtection="0"/>
    <xf numFmtId="0" fontId="23" fillId="16" borderId="0" applyNumberFormat="0" applyBorder="0" applyAlignment="0" applyProtection="0"/>
    <xf numFmtId="0" fontId="44" fillId="15" borderId="0" applyNumberFormat="0" applyBorder="0" applyAlignment="0" applyProtection="0"/>
    <xf numFmtId="0" fontId="23" fillId="13" borderId="0" applyNumberFormat="0" applyBorder="0" applyAlignment="0" applyProtection="0"/>
    <xf numFmtId="0" fontId="44" fillId="13" borderId="0" applyNumberFormat="0" applyBorder="0" applyAlignment="0" applyProtection="0"/>
    <xf numFmtId="0" fontId="23" fillId="4" borderId="0" applyNumberFormat="0" applyBorder="0" applyAlignment="0" applyProtection="0"/>
    <xf numFmtId="0" fontId="44" fillId="14" borderId="0" applyNumberFormat="0" applyBorder="0" applyAlignment="0" applyProtection="0"/>
    <xf numFmtId="0" fontId="23" fillId="10" borderId="0" applyNumberFormat="0" applyBorder="0" applyAlignment="0" applyProtection="0"/>
    <xf numFmtId="0" fontId="44" fillId="17" borderId="0" applyNumberFormat="0" applyBorder="0" applyAlignment="0" applyProtection="0"/>
    <xf numFmtId="0" fontId="23" fillId="16" borderId="0" applyNumberFormat="0" applyBorder="0" applyAlignment="0" applyProtection="0"/>
    <xf numFmtId="0" fontId="44" fillId="16" borderId="0" applyNumberFormat="0" applyBorder="0" applyAlignment="0" applyProtection="0"/>
    <xf numFmtId="0" fontId="23" fillId="3" borderId="0" applyNumberFormat="0" applyBorder="0" applyAlignment="0" applyProtection="0"/>
    <xf numFmtId="0" fontId="44" fillId="18" borderId="0" applyNumberFormat="0" applyBorder="0" applyAlignment="0" applyProtection="0"/>
    <xf numFmtId="0" fontId="71" fillId="36" borderId="47" applyNumberFormat="0" applyAlignment="0" applyProtection="0"/>
    <xf numFmtId="0" fontId="72" fillId="36" borderId="47" applyNumberFormat="0" applyAlignment="0" applyProtection="0"/>
    <xf numFmtId="188" fontId="15"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73" fillId="0" borderId="0" applyFont="0" applyFill="0" applyBorder="0" applyAlignment="0" applyProtection="0"/>
    <xf numFmtId="188" fontId="21"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45" fillId="0" borderId="0" applyFont="0" applyFill="0" applyBorder="0" applyAlignment="0" applyProtection="0"/>
    <xf numFmtId="188" fontId="19"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40"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188" fontId="15"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alignment vertical="top"/>
      <protection locked="0"/>
    </xf>
    <xf numFmtId="0" fontId="20" fillId="0" borderId="0"/>
    <xf numFmtId="0" fontId="73" fillId="0" borderId="0"/>
    <xf numFmtId="0" fontId="15" fillId="0" borderId="0"/>
    <xf numFmtId="0" fontId="19" fillId="0" borderId="0"/>
    <xf numFmtId="0" fontId="21" fillId="0" borderId="0"/>
    <xf numFmtId="0" fontId="19" fillId="0" borderId="0"/>
    <xf numFmtId="0" fontId="45" fillId="0" borderId="0"/>
    <xf numFmtId="0" fontId="19" fillId="0" borderId="0"/>
    <xf numFmtId="0" fontId="20" fillId="0" borderId="0"/>
    <xf numFmtId="0" fontId="20" fillId="0" borderId="0"/>
    <xf numFmtId="0" fontId="76" fillId="0" borderId="0"/>
    <xf numFmtId="0" fontId="73" fillId="0" borderId="0"/>
    <xf numFmtId="0" fontId="74" fillId="0" borderId="0"/>
    <xf numFmtId="0" fontId="76" fillId="0" borderId="0"/>
    <xf numFmtId="188" fontId="69" fillId="23" borderId="0" applyNumberFormat="0" applyFont="0" applyFill="0" applyBorder="0" applyAlignment="0" applyProtection="0"/>
    <xf numFmtId="0" fontId="19" fillId="0" borderId="0"/>
    <xf numFmtId="0" fontId="19" fillId="0" borderId="0"/>
    <xf numFmtId="0" fontId="21" fillId="0" borderId="0"/>
    <xf numFmtId="0" fontId="73" fillId="0" borderId="0"/>
    <xf numFmtId="0" fontId="20" fillId="0" borderId="0"/>
    <xf numFmtId="0" fontId="77" fillId="0" borderId="0"/>
    <xf numFmtId="0" fontId="43" fillId="0" borderId="0"/>
    <xf numFmtId="0" fontId="78" fillId="0" borderId="0"/>
    <xf numFmtId="0" fontId="77" fillId="0" borderId="0"/>
    <xf numFmtId="0" fontId="20" fillId="0" borderId="0"/>
    <xf numFmtId="0" fontId="76" fillId="0" borderId="0"/>
    <xf numFmtId="0" fontId="73" fillId="0" borderId="0"/>
    <xf numFmtId="0" fontId="74" fillId="0" borderId="0"/>
    <xf numFmtId="0" fontId="76" fillId="0" borderId="0"/>
    <xf numFmtId="0" fontId="70" fillId="0" borderId="0">
      <alignment vertical="top"/>
    </xf>
    <xf numFmtId="0" fontId="77" fillId="0" borderId="0"/>
    <xf numFmtId="0" fontId="73" fillId="0" borderId="0"/>
    <xf numFmtId="0" fontId="73" fillId="0" borderId="0"/>
    <xf numFmtId="0" fontId="76" fillId="0" borderId="0"/>
    <xf numFmtId="0" fontId="74" fillId="0" borderId="0"/>
    <xf numFmtId="0" fontId="20" fillId="0" borderId="0"/>
    <xf numFmtId="0" fontId="15" fillId="0" borderId="0"/>
    <xf numFmtId="0" fontId="20" fillId="0" borderId="0"/>
    <xf numFmtId="0" fontId="19" fillId="0" borderId="0"/>
    <xf numFmtId="194" fontId="19" fillId="0" borderId="0" applyFont="0" applyFill="0" applyBorder="0" applyAlignment="0" applyProtection="0"/>
    <xf numFmtId="195" fontId="19"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73"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73" fillId="0" borderId="0" applyFont="0" applyFill="0" applyBorder="0" applyAlignment="0" applyProtection="0"/>
    <xf numFmtId="9" fontId="42"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4" fillId="2" borderId="1" applyNumberFormat="0" applyAlignment="0" applyProtection="0"/>
    <xf numFmtId="0" fontId="46" fillId="10" borderId="1" applyNumberFormat="0" applyAlignment="0" applyProtection="0"/>
    <xf numFmtId="0" fontId="46" fillId="10" borderId="1" applyNumberFormat="0" applyAlignment="0" applyProtection="0"/>
    <xf numFmtId="0" fontId="24" fillId="2" borderId="1" applyNumberFormat="0" applyAlignment="0" applyProtection="0"/>
    <xf numFmtId="0" fontId="25" fillId="0" borderId="0" applyNumberFormat="0" applyFill="0" applyBorder="0" applyAlignment="0" applyProtection="0"/>
    <xf numFmtId="0" fontId="47" fillId="0" borderId="0" applyNumberFormat="0" applyFill="0" applyBorder="0" applyAlignment="0" applyProtection="0"/>
    <xf numFmtId="0" fontId="26" fillId="0" borderId="0" applyNumberFormat="0" applyFill="0" applyBorder="0" applyAlignment="0" applyProtection="0"/>
    <xf numFmtId="0" fontId="48" fillId="0" borderId="0" applyNumberFormat="0" applyFill="0" applyBorder="0" applyAlignment="0" applyProtection="0"/>
    <xf numFmtId="43"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27" fillId="0" borderId="0" applyNumberFormat="0" applyFill="0" applyBorder="0" applyAlignment="0" applyProtection="0"/>
    <xf numFmtId="0" fontId="49" fillId="0" borderId="0" applyNumberFormat="0" applyFill="0" applyBorder="0" applyAlignment="0" applyProtection="0"/>
    <xf numFmtId="0" fontId="28" fillId="21" borderId="2" applyNumberFormat="0" applyAlignment="0" applyProtection="0"/>
    <xf numFmtId="0" fontId="50" fillId="21" borderId="2" applyNumberFormat="0" applyAlignment="0" applyProtection="0"/>
    <xf numFmtId="0" fontId="29" fillId="0" borderId="6" applyNumberFormat="0" applyFill="0" applyAlignment="0" applyProtection="0"/>
    <xf numFmtId="0" fontId="51" fillId="0" borderId="6" applyNumberFormat="0" applyFill="0" applyAlignment="0" applyProtection="0"/>
    <xf numFmtId="0" fontId="30" fillId="7" borderId="0" applyNumberFormat="0" applyBorder="0" applyAlignment="0" applyProtection="0"/>
    <xf numFmtId="0" fontId="52" fillId="7" borderId="0" applyNumberFormat="0" applyBorder="0" applyAlignment="0" applyProtection="0"/>
    <xf numFmtId="0" fontId="19" fillId="0" borderId="0"/>
    <xf numFmtId="0" fontId="19" fillId="0" borderId="0"/>
    <xf numFmtId="0" fontId="19" fillId="0" borderId="0"/>
    <xf numFmtId="0" fontId="53" fillId="0" borderId="0"/>
    <xf numFmtId="0" fontId="19" fillId="0" borderId="0"/>
    <xf numFmtId="0" fontId="19" fillId="0" borderId="0"/>
    <xf numFmtId="0" fontId="19" fillId="0" borderId="0"/>
    <xf numFmtId="0" fontId="31" fillId="3" borderId="1" applyNumberFormat="0" applyAlignment="0" applyProtection="0"/>
    <xf numFmtId="0" fontId="54" fillId="10" borderId="1" applyNumberFormat="0" applyAlignment="0" applyProtection="0"/>
    <xf numFmtId="0" fontId="54" fillId="10" borderId="1" applyNumberFormat="0" applyAlignment="0" applyProtection="0"/>
    <xf numFmtId="0" fontId="31" fillId="3" borderId="1" applyNumberFormat="0" applyAlignment="0" applyProtection="0"/>
    <xf numFmtId="0" fontId="32" fillId="22" borderId="0" applyNumberFormat="0" applyBorder="0" applyAlignment="0" applyProtection="0"/>
    <xf numFmtId="0" fontId="55" fillId="24" borderId="0" applyNumberFormat="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3" fillId="0" borderId="10"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33" fillId="0" borderId="10" applyNumberFormat="0" applyFill="0" applyAlignment="0" applyProtection="0"/>
    <xf numFmtId="0" fontId="34" fillId="6" borderId="0" applyNumberFormat="0" applyBorder="0" applyAlignment="0" applyProtection="0"/>
    <xf numFmtId="0" fontId="57" fillId="6" borderId="0" applyNumberFormat="0" applyBorder="0" applyAlignment="0" applyProtection="0"/>
    <xf numFmtId="0" fontId="23" fillId="16" borderId="0" applyNumberFormat="0" applyBorder="0" applyAlignment="0" applyProtection="0"/>
    <xf numFmtId="0" fontId="44" fillId="19" borderId="0" applyNumberFormat="0" applyBorder="0" applyAlignment="0" applyProtection="0"/>
    <xf numFmtId="0" fontId="23" fillId="20" borderId="0" applyNumberFormat="0" applyBorder="0" applyAlignment="0" applyProtection="0"/>
    <xf numFmtId="0" fontId="44" fillId="25" borderId="0" applyNumberFormat="0" applyBorder="0" applyAlignment="0" applyProtection="0"/>
    <xf numFmtId="0" fontId="23" fillId="4" borderId="0" applyNumberFormat="0" applyBorder="0" applyAlignment="0" applyProtection="0"/>
    <xf numFmtId="0" fontId="44" fillId="26" borderId="0" applyNumberFormat="0" applyBorder="0" applyAlignment="0" applyProtection="0"/>
    <xf numFmtId="0" fontId="23" fillId="27" borderId="0" applyNumberFormat="0" applyBorder="0" applyAlignment="0" applyProtection="0"/>
    <xf numFmtId="0" fontId="44" fillId="17" borderId="0" applyNumberFormat="0" applyBorder="0" applyAlignment="0" applyProtection="0"/>
    <xf numFmtId="0" fontId="23" fillId="16" borderId="0" applyNumberFormat="0" applyBorder="0" applyAlignment="0" applyProtection="0"/>
    <xf numFmtId="0" fontId="44" fillId="16" borderId="0" applyNumberFormat="0" applyBorder="0" applyAlignment="0" applyProtection="0"/>
    <xf numFmtId="0" fontId="23" fillId="13" borderId="0" applyNumberFormat="0" applyBorder="0" applyAlignment="0" applyProtection="0"/>
    <xf numFmtId="0" fontId="44" fillId="28" borderId="0" applyNumberFormat="0" applyBorder="0" applyAlignment="0" applyProtection="0"/>
    <xf numFmtId="0" fontId="35" fillId="2" borderId="8" applyNumberFormat="0" applyAlignment="0" applyProtection="0"/>
    <xf numFmtId="0" fontId="58" fillId="10" borderId="8" applyNumberFormat="0" applyAlignment="0" applyProtection="0"/>
    <xf numFmtId="0" fontId="58" fillId="10" borderId="8" applyNumberFormat="0" applyAlignment="0" applyProtection="0"/>
    <xf numFmtId="0" fontId="35" fillId="2" borderId="8" applyNumberFormat="0" applyAlignment="0" applyProtection="0"/>
    <xf numFmtId="0" fontId="19" fillId="24" borderId="7" applyNumberFormat="0" applyFont="0" applyAlignment="0" applyProtection="0"/>
    <xf numFmtId="0" fontId="43" fillId="22" borderId="7" applyNumberFormat="0" applyFont="0" applyAlignment="0" applyProtection="0"/>
    <xf numFmtId="0" fontId="43" fillId="22" borderId="7" applyNumberFormat="0" applyFont="0" applyAlignment="0" applyProtection="0"/>
    <xf numFmtId="0" fontId="19" fillId="24" borderId="7" applyNumberFormat="0" applyFont="0" applyAlignment="0" applyProtection="0"/>
    <xf numFmtId="0" fontId="36" fillId="0" borderId="11" applyNumberFormat="0" applyFill="0" applyAlignment="0" applyProtection="0"/>
    <xf numFmtId="0" fontId="59" fillId="0" borderId="3" applyNumberFormat="0" applyFill="0" applyAlignment="0" applyProtection="0"/>
    <xf numFmtId="0" fontId="37" fillId="0" borderId="4" applyNumberFormat="0" applyFill="0" applyAlignment="0" applyProtection="0"/>
    <xf numFmtId="0" fontId="60" fillId="0" borderId="4" applyNumberFormat="0" applyFill="0" applyAlignment="0" applyProtection="0"/>
    <xf numFmtId="0" fontId="38" fillId="0" borderId="12" applyNumberFormat="0" applyFill="0" applyAlignment="0" applyProtection="0"/>
    <xf numFmtId="0" fontId="61" fillId="0" borderId="5" applyNumberFormat="0" applyFill="0" applyAlignment="0" applyProtection="0"/>
    <xf numFmtId="0" fontId="38" fillId="0" borderId="0" applyNumberFormat="0" applyFill="0" applyBorder="0" applyAlignment="0" applyProtection="0"/>
    <xf numFmtId="0" fontId="61" fillId="0" borderId="0" applyNumberFormat="0" applyFill="0" applyBorder="0" applyAlignment="0" applyProtection="0"/>
  </cellStyleXfs>
  <cellXfs count="1185">
    <xf numFmtId="0" fontId="0" fillId="0" borderId="0" xfId="0"/>
    <xf numFmtId="0" fontId="0" fillId="0" borderId="0" xfId="0" applyAlignment="1">
      <alignment horizontal="left" indent="1"/>
    </xf>
    <xf numFmtId="0" fontId="1" fillId="0" borderId="0" xfId="0" applyFont="1"/>
    <xf numFmtId="0" fontId="3" fillId="0" borderId="0" xfId="0" applyFont="1"/>
    <xf numFmtId="0" fontId="4" fillId="0" borderId="0" xfId="0" applyFont="1" applyAlignment="1">
      <alignment horizontal="left" indent="1"/>
    </xf>
    <xf numFmtId="49" fontId="0" fillId="0" borderId="0" xfId="0" applyNumberFormat="1" applyAlignment="1">
      <alignment horizontal="left" indent="1"/>
    </xf>
    <xf numFmtId="49" fontId="3" fillId="0" borderId="0" xfId="0" applyNumberFormat="1" applyFont="1"/>
    <xf numFmtId="0" fontId="0" fillId="0" borderId="13" xfId="0" applyBorder="1"/>
    <xf numFmtId="0" fontId="0" fillId="0" borderId="14" xfId="0" applyBorder="1"/>
    <xf numFmtId="49" fontId="0" fillId="0" borderId="15" xfId="0" applyNumberFormat="1" applyBorder="1" applyAlignment="1">
      <alignment horizontal="left" indent="1"/>
    </xf>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0" fillId="0" borderId="20" xfId="0" applyBorder="1"/>
    <xf numFmtId="0" fontId="4" fillId="0" borderId="18" xfId="0" applyFont="1" applyBorder="1"/>
    <xf numFmtId="0" fontId="4" fillId="0" borderId="0" xfId="0" applyFont="1" applyBorder="1"/>
    <xf numFmtId="0" fontId="4" fillId="0" borderId="19" xfId="0" applyFont="1" applyBorder="1"/>
    <xf numFmtId="0" fontId="4" fillId="0" borderId="14" xfId="0" applyFont="1" applyBorder="1" applyAlignment="1">
      <alignment horizontal="left" indent="1"/>
    </xf>
    <xf numFmtId="0" fontId="1" fillId="0" borderId="14" xfId="0" applyFont="1" applyBorder="1"/>
    <xf numFmtId="0" fontId="0" fillId="0" borderId="21" xfId="0" applyBorder="1"/>
    <xf numFmtId="0" fontId="0" fillId="0" borderId="22" xfId="0" applyBorder="1"/>
    <xf numFmtId="0" fontId="0" fillId="0" borderId="23" xfId="0" applyBorder="1" applyAlignment="1">
      <alignment horizontal="center"/>
    </xf>
    <xf numFmtId="0" fontId="0" fillId="0" borderId="18" xfId="0" applyBorder="1" applyProtection="1"/>
    <xf numFmtId="0" fontId="0" fillId="0" borderId="0" xfId="0" applyBorder="1" applyProtection="1"/>
    <xf numFmtId="0" fontId="0" fillId="0" borderId="19" xfId="0" applyBorder="1" applyProtection="1"/>
    <xf numFmtId="0" fontId="3" fillId="0" borderId="0" xfId="0" applyFont="1" applyProtection="1">
      <protection locked="0"/>
    </xf>
    <xf numFmtId="0" fontId="0" fillId="0" borderId="0" xfId="0" applyProtection="1">
      <protection locked="0"/>
    </xf>
    <xf numFmtId="0" fontId="0" fillId="0" borderId="18" xfId="0" applyBorder="1" applyProtection="1">
      <protection locked="0"/>
    </xf>
    <xf numFmtId="0" fontId="0" fillId="0" borderId="0" xfId="0" applyBorder="1" applyProtection="1">
      <protection locked="0"/>
    </xf>
    <xf numFmtId="0" fontId="0" fillId="0" borderId="19" xfId="0" applyBorder="1" applyProtection="1">
      <protection locked="0"/>
    </xf>
    <xf numFmtId="0" fontId="1" fillId="0" borderId="18" xfId="0" applyFont="1" applyBorder="1" applyAlignment="1" applyProtection="1">
      <alignment horizontal="left" vertical="center" wrapText="1" indent="1"/>
      <protection locked="0"/>
    </xf>
    <xf numFmtId="0" fontId="0" fillId="0" borderId="18" xfId="0" applyBorder="1" applyAlignment="1" applyProtection="1">
      <alignment horizontal="left" vertical="center" wrapText="1" indent="1"/>
      <protection locked="0"/>
    </xf>
    <xf numFmtId="0" fontId="0" fillId="0" borderId="18" xfId="0" applyBorder="1" applyAlignment="1" applyProtection="1">
      <alignment horizontal="left" vertical="center" wrapText="1" indent="3"/>
      <protection locked="0"/>
    </xf>
    <xf numFmtId="0" fontId="3" fillId="0" borderId="15" xfId="0" applyFont="1" applyBorder="1" applyProtection="1">
      <protection locked="0"/>
    </xf>
    <xf numFmtId="0" fontId="0" fillId="0" borderId="15" xfId="0" applyBorder="1" applyProtection="1">
      <protection locked="0"/>
    </xf>
    <xf numFmtId="0" fontId="0" fillId="0" borderId="18" xfId="0" applyBorder="1" applyAlignment="1" applyProtection="1">
      <alignment horizontal="left" vertical="center" wrapText="1" indent="4"/>
      <protection locked="0"/>
    </xf>
    <xf numFmtId="0" fontId="0" fillId="0" borderId="16" xfId="0" applyBorder="1" applyProtection="1">
      <protection locked="0"/>
    </xf>
    <xf numFmtId="0" fontId="0" fillId="0" borderId="14" xfId="0" applyBorder="1" applyProtection="1">
      <protection locked="0"/>
    </xf>
    <xf numFmtId="0" fontId="0" fillId="0" borderId="17" xfId="0" applyBorder="1" applyProtection="1">
      <protection locked="0"/>
    </xf>
    <xf numFmtId="1" fontId="0" fillId="0" borderId="0" xfId="0" applyNumberFormat="1" applyProtection="1">
      <protection locked="0"/>
    </xf>
    <xf numFmtId="0" fontId="1" fillId="0" borderId="0" xfId="0" applyFont="1" applyBorder="1"/>
    <xf numFmtId="0" fontId="4" fillId="0" borderId="0" xfId="0" applyFont="1" applyBorder="1" applyAlignment="1">
      <alignment horizontal="left" indent="1"/>
    </xf>
    <xf numFmtId="3" fontId="0" fillId="0" borderId="0" xfId="0" applyNumberFormat="1"/>
    <xf numFmtId="0" fontId="0" fillId="0" borderId="18" xfId="0" applyBorder="1" applyAlignment="1">
      <alignment horizontal="left" indent="1"/>
    </xf>
    <xf numFmtId="0" fontId="0" fillId="0" borderId="0" xfId="0" applyBorder="1" applyAlignment="1">
      <alignment horizontal="left" indent="1"/>
    </xf>
    <xf numFmtId="189" fontId="0" fillId="0" borderId="0" xfId="0" applyNumberFormat="1"/>
    <xf numFmtId="0" fontId="0" fillId="0" borderId="20" xfId="0" applyBorder="1" applyAlignment="1">
      <alignment horizontal="left" indent="1"/>
    </xf>
    <xf numFmtId="0" fontId="0" fillId="0" borderId="18"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Fill="1"/>
    <xf numFmtId="49" fontId="0" fillId="0" borderId="0" xfId="0" applyNumberFormat="1"/>
    <xf numFmtId="49" fontId="1" fillId="0" borderId="0" xfId="0" applyNumberFormat="1" applyFont="1"/>
    <xf numFmtId="0" fontId="7" fillId="0" borderId="0" xfId="0" applyFont="1" applyProtection="1">
      <protection locked="0"/>
    </xf>
    <xf numFmtId="190" fontId="0" fillId="30" borderId="18" xfId="0" applyNumberFormat="1" applyFill="1" applyBorder="1"/>
    <xf numFmtId="190" fontId="0" fillId="30" borderId="0" xfId="0" applyNumberFormat="1" applyFill="1" applyBorder="1"/>
    <xf numFmtId="190" fontId="0" fillId="30" borderId="21" xfId="0" applyNumberFormat="1" applyFill="1" applyBorder="1"/>
    <xf numFmtId="190" fontId="0" fillId="30" borderId="13" xfId="0" applyNumberFormat="1" applyFill="1" applyBorder="1"/>
    <xf numFmtId="190" fontId="0" fillId="30" borderId="22" xfId="0" applyNumberFormat="1" applyFill="1" applyBorder="1"/>
    <xf numFmtId="190" fontId="0" fillId="30" borderId="19" xfId="0" applyNumberFormat="1" applyFill="1" applyBorder="1"/>
    <xf numFmtId="190" fontId="0" fillId="30" borderId="16" xfId="0" applyNumberFormat="1" applyFill="1" applyBorder="1"/>
    <xf numFmtId="190" fontId="0" fillId="30" borderId="14" xfId="0" applyNumberFormat="1" applyFill="1" applyBorder="1"/>
    <xf numFmtId="190" fontId="0" fillId="30" borderId="17" xfId="0" applyNumberFormat="1" applyFill="1" applyBorder="1"/>
    <xf numFmtId="0" fontId="0" fillId="32" borderId="13" xfId="0" applyFill="1" applyBorder="1"/>
    <xf numFmtId="0" fontId="0" fillId="32" borderId="16" xfId="0" applyFill="1" applyBorder="1" applyAlignment="1">
      <alignment horizontal="center" vertical="center"/>
    </xf>
    <xf numFmtId="0" fontId="0" fillId="32" borderId="14" xfId="0" applyFill="1" applyBorder="1" applyAlignment="1">
      <alignment horizontal="center" vertical="center"/>
    </xf>
    <xf numFmtId="0" fontId="0" fillId="32" borderId="17" xfId="0" applyFill="1" applyBorder="1" applyAlignment="1">
      <alignment horizontal="center" vertical="center"/>
    </xf>
    <xf numFmtId="0" fontId="3" fillId="0" borderId="0" xfId="0" applyFont="1" applyFill="1"/>
    <xf numFmtId="0" fontId="0" fillId="0" borderId="0" xfId="0" applyFont="1" applyBorder="1" applyProtection="1">
      <protection locked="0"/>
    </xf>
    <xf numFmtId="0" fontId="0" fillId="0" borderId="0" xfId="0" applyFont="1" applyProtection="1">
      <protection locked="0"/>
    </xf>
    <xf numFmtId="0" fontId="0" fillId="0" borderId="18" xfId="0" applyFont="1" applyBorder="1" applyProtection="1"/>
    <xf numFmtId="0" fontId="0" fillId="0" borderId="0" xfId="0" applyFont="1" applyBorder="1" applyProtection="1"/>
    <xf numFmtId="0" fontId="0" fillId="0" borderId="19" xfId="0" applyFont="1" applyBorder="1" applyProtection="1"/>
    <xf numFmtId="0" fontId="2" fillId="0" borderId="18" xfId="0" applyFont="1" applyBorder="1" applyAlignment="1" applyProtection="1">
      <alignment horizontal="left" vertical="center" wrapText="1" indent="7"/>
      <protection locked="0"/>
    </xf>
    <xf numFmtId="0" fontId="0" fillId="29" borderId="20" xfId="0" applyFill="1" applyBorder="1" applyProtection="1"/>
    <xf numFmtId="0" fontId="0" fillId="29" borderId="15" xfId="0" applyFill="1" applyBorder="1" applyProtection="1"/>
    <xf numFmtId="0" fontId="0" fillId="29" borderId="26" xfId="0" applyFill="1" applyBorder="1" applyProtection="1"/>
    <xf numFmtId="0" fontId="0" fillId="30" borderId="20" xfId="0" applyFill="1" applyBorder="1" applyProtection="1"/>
    <xf numFmtId="0" fontId="0" fillId="30" borderId="15" xfId="0" applyFill="1" applyBorder="1" applyProtection="1"/>
    <xf numFmtId="0" fontId="0" fillId="30" borderId="26" xfId="0" applyFill="1" applyBorder="1" applyProtection="1"/>
    <xf numFmtId="0" fontId="0" fillId="31" borderId="18" xfId="0" applyFont="1" applyFill="1" applyBorder="1" applyProtection="1">
      <protection locked="0"/>
    </xf>
    <xf numFmtId="0" fontId="0" fillId="31" borderId="0" xfId="0" applyFont="1" applyFill="1" applyBorder="1" applyProtection="1">
      <protection locked="0"/>
    </xf>
    <xf numFmtId="0" fontId="0" fillId="31" borderId="19" xfId="0" applyFont="1" applyFill="1" applyBorder="1" applyProtection="1">
      <protection locked="0"/>
    </xf>
    <xf numFmtId="0" fontId="0" fillId="31" borderId="18" xfId="0" applyFill="1" applyBorder="1" applyProtection="1">
      <protection locked="0"/>
    </xf>
    <xf numFmtId="0" fontId="0" fillId="31" borderId="0" xfId="0" applyFill="1" applyBorder="1" applyProtection="1">
      <protection locked="0"/>
    </xf>
    <xf numFmtId="0" fontId="0" fillId="31" borderId="19" xfId="0" applyFill="1" applyBorder="1" applyProtection="1">
      <protection locked="0"/>
    </xf>
    <xf numFmtId="0" fontId="0" fillId="29" borderId="18" xfId="0" applyFill="1" applyBorder="1" applyProtection="1">
      <protection locked="0"/>
    </xf>
    <xf numFmtId="0" fontId="0" fillId="29" borderId="0" xfId="0" applyFill="1" applyBorder="1" applyProtection="1">
      <protection locked="0"/>
    </xf>
    <xf numFmtId="0" fontId="0" fillId="0" borderId="18" xfId="0" applyFill="1" applyBorder="1" applyProtection="1"/>
    <xf numFmtId="0" fontId="0" fillId="0" borderId="0" xfId="0" applyFill="1" applyBorder="1" applyProtection="1"/>
    <xf numFmtId="0" fontId="0" fillId="0" borderId="19" xfId="0" applyFill="1" applyBorder="1" applyProtection="1"/>
    <xf numFmtId="0" fontId="0" fillId="0" borderId="18" xfId="0" applyFill="1" applyBorder="1" applyProtection="1">
      <protection locked="0"/>
    </xf>
    <xf numFmtId="0" fontId="0" fillId="0" borderId="0" xfId="0" applyFill="1" applyBorder="1" applyProtection="1">
      <protection locked="0"/>
    </xf>
    <xf numFmtId="0" fontId="0" fillId="0" borderId="19" xfId="0" applyFill="1" applyBorder="1" applyProtection="1">
      <protection locked="0"/>
    </xf>
    <xf numFmtId="0" fontId="0" fillId="29" borderId="18" xfId="0" applyFont="1" applyFill="1" applyBorder="1" applyProtection="1">
      <protection locked="0"/>
    </xf>
    <xf numFmtId="0" fontId="0" fillId="29" borderId="0" xfId="0" applyFont="1" applyFill="1" applyBorder="1" applyProtection="1">
      <protection locked="0"/>
    </xf>
    <xf numFmtId="0" fontId="0" fillId="29" borderId="15" xfId="0" applyFill="1" applyBorder="1" applyProtection="1">
      <protection locked="0"/>
    </xf>
    <xf numFmtId="0" fontId="7" fillId="0" borderId="0" xfId="0" applyFont="1"/>
    <xf numFmtId="0" fontId="3" fillId="32" borderId="21" xfId="0" applyFont="1" applyFill="1" applyBorder="1" applyAlignment="1">
      <alignment horizontal="center" vertical="center" wrapText="1"/>
    </xf>
    <xf numFmtId="0" fontId="0" fillId="0" borderId="22" xfId="0" applyFill="1" applyBorder="1" applyAlignment="1">
      <alignment horizontal="center" vertical="center"/>
    </xf>
    <xf numFmtId="0" fontId="4" fillId="0" borderId="13" xfId="0" applyFont="1" applyBorder="1" applyAlignment="1">
      <alignment horizontal="left" indent="1"/>
    </xf>
    <xf numFmtId="0" fontId="0" fillId="32" borderId="14" xfId="0" applyFill="1" applyBorder="1"/>
    <xf numFmtId="49" fontId="0" fillId="0" borderId="0" xfId="0" applyNumberFormat="1" applyAlignment="1">
      <alignment vertical="center" wrapText="1"/>
    </xf>
    <xf numFmtId="49" fontId="6" fillId="0" borderId="0" xfId="0" applyNumberFormat="1" applyFont="1" applyAlignment="1">
      <alignment vertical="center" wrapText="1"/>
    </xf>
    <xf numFmtId="11" fontId="0" fillId="0" borderId="0" xfId="0" applyNumberFormat="1" applyAlignment="1">
      <alignment vertical="center" wrapText="1"/>
    </xf>
    <xf numFmtId="49" fontId="0" fillId="0" borderId="0" xfId="0" applyNumberFormat="1" applyFont="1" applyFill="1" applyAlignment="1">
      <alignment horizontal="center" vertical="center"/>
    </xf>
    <xf numFmtId="49" fontId="10" fillId="0" borderId="0" xfId="0" applyNumberFormat="1" applyFont="1"/>
    <xf numFmtId="49" fontId="11" fillId="0" borderId="0" xfId="0" applyNumberFormat="1" applyFont="1"/>
    <xf numFmtId="49" fontId="12" fillId="0" borderId="0" xfId="0" applyNumberFormat="1" applyFont="1"/>
    <xf numFmtId="49" fontId="13" fillId="0" borderId="0" xfId="72" applyNumberFormat="1" applyFont="1" applyAlignment="1" applyProtection="1"/>
    <xf numFmtId="49" fontId="0" fillId="0" borderId="0" xfId="0" applyNumberFormat="1" applyFont="1" applyFill="1" applyAlignment="1">
      <alignment horizontal="center" vertical="center" wrapText="1"/>
    </xf>
    <xf numFmtId="49" fontId="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11" fontId="0" fillId="0" borderId="0" xfId="0" applyNumberFormat="1"/>
    <xf numFmtId="49" fontId="0" fillId="0" borderId="0" xfId="0" applyNumberFormat="1" applyAlignment="1">
      <alignment horizontal="right"/>
    </xf>
    <xf numFmtId="193" fontId="0" fillId="0" borderId="0" xfId="0" applyNumberFormat="1"/>
    <xf numFmtId="49" fontId="0" fillId="0" borderId="0" xfId="0" applyNumberFormat="1" applyAlignment="1">
      <alignment horizontal="left" vertical="center" wrapText="1" indent="1"/>
    </xf>
    <xf numFmtId="49" fontId="1" fillId="0" borderId="0" xfId="0" applyNumberFormat="1" applyFont="1" applyAlignment="1">
      <alignment horizontal="left" indent="1"/>
    </xf>
    <xf numFmtId="49" fontId="0" fillId="0" borderId="0" xfId="0" applyNumberFormat="1" applyFont="1" applyAlignment="1">
      <alignment horizontal="left" indent="1"/>
    </xf>
    <xf numFmtId="0" fontId="14" fillId="0" borderId="0" xfId="0" applyFont="1"/>
    <xf numFmtId="0" fontId="14" fillId="0" borderId="0" xfId="0" applyFont="1" applyProtection="1">
      <protection locked="0"/>
    </xf>
    <xf numFmtId="49" fontId="0" fillId="0" borderId="0" xfId="0" applyNumberFormat="1" applyAlignment="1">
      <alignment wrapText="1"/>
    </xf>
    <xf numFmtId="49" fontId="0" fillId="0" borderId="0" xfId="0" applyNumberFormat="1" applyAlignment="1">
      <alignment horizontal="left" vertical="top" indent="1"/>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0" fillId="0" borderId="0" xfId="0" applyNumberFormat="1" applyAlignment="1">
      <alignment vertical="center"/>
    </xf>
    <xf numFmtId="0" fontId="0" fillId="33" borderId="16" xfId="0" applyFill="1" applyBorder="1" applyAlignment="1">
      <alignment horizontal="center" vertical="center"/>
    </xf>
    <xf numFmtId="0" fontId="0" fillId="33" borderId="14" xfId="0" applyFill="1" applyBorder="1" applyAlignment="1">
      <alignment horizontal="center" vertical="center"/>
    </xf>
    <xf numFmtId="0" fontId="0" fillId="33" borderId="17" xfId="0" applyFill="1" applyBorder="1" applyAlignment="1">
      <alignment horizontal="center" vertical="center"/>
    </xf>
    <xf numFmtId="49" fontId="1" fillId="33" borderId="0" xfId="0" applyNumberFormat="1" applyFont="1" applyFill="1"/>
    <xf numFmtId="49" fontId="0" fillId="33" borderId="0" xfId="0" applyNumberFormat="1" applyFill="1"/>
    <xf numFmtId="49" fontId="0" fillId="33" borderId="0" xfId="0" applyNumberFormat="1" applyFill="1" applyAlignment="1">
      <alignment horizontal="right"/>
    </xf>
    <xf numFmtId="0" fontId="0" fillId="33" borderId="13" xfId="0" applyFill="1" applyBorder="1"/>
    <xf numFmtId="0" fontId="1" fillId="33" borderId="14" xfId="0" applyFont="1" applyFill="1" applyBorder="1" applyAlignment="1">
      <alignment horizontal="left" indent="1"/>
    </xf>
    <xf numFmtId="0" fontId="0" fillId="33" borderId="21" xfId="0" applyFill="1" applyBorder="1"/>
    <xf numFmtId="0" fontId="0" fillId="33" borderId="18" xfId="0" applyFill="1" applyBorder="1" applyAlignment="1">
      <alignment horizontal="center"/>
    </xf>
    <xf numFmtId="0" fontId="0" fillId="33" borderId="0" xfId="0" applyFill="1" applyBorder="1" applyAlignment="1">
      <alignment horizontal="center"/>
    </xf>
    <xf numFmtId="0" fontId="0" fillId="33" borderId="19" xfId="0" applyFill="1" applyBorder="1" applyAlignment="1">
      <alignment horizontal="center"/>
    </xf>
    <xf numFmtId="0" fontId="0" fillId="33" borderId="16" xfId="0" applyFill="1" applyBorder="1" applyAlignment="1">
      <alignment horizontal="center"/>
    </xf>
    <xf numFmtId="0" fontId="0" fillId="33" borderId="14" xfId="0" applyFill="1" applyBorder="1" applyAlignment="1">
      <alignment horizontal="center"/>
    </xf>
    <xf numFmtId="0" fontId="0" fillId="33" borderId="17" xfId="0" applyFill="1" applyBorder="1" applyAlignment="1">
      <alignment horizontal="center"/>
    </xf>
    <xf numFmtId="0" fontId="0" fillId="33" borderId="0" xfId="0" applyNumberFormat="1" applyFill="1" applyAlignment="1">
      <alignment horizontal="right"/>
    </xf>
    <xf numFmtId="0" fontId="0" fillId="33" borderId="0" xfId="0" applyFill="1"/>
    <xf numFmtId="0" fontId="0" fillId="33" borderId="0" xfId="0" applyFill="1" applyAlignment="1">
      <alignment horizontal="right"/>
    </xf>
    <xf numFmtId="189" fontId="0" fillId="33" borderId="0" xfId="0" applyNumberFormat="1" applyFill="1"/>
    <xf numFmtId="0" fontId="0" fillId="33" borderId="0" xfId="0" applyFill="1" applyBorder="1"/>
    <xf numFmtId="0" fontId="0" fillId="33" borderId="13" xfId="0" applyFill="1" applyBorder="1" applyProtection="1">
      <protection locked="0"/>
    </xf>
    <xf numFmtId="0" fontId="3" fillId="33" borderId="14" xfId="0" applyFont="1" applyFill="1" applyBorder="1" applyProtection="1">
      <protection locked="0"/>
    </xf>
    <xf numFmtId="0" fontId="0" fillId="33" borderId="16" xfId="0" applyFill="1" applyBorder="1" applyAlignment="1" applyProtection="1">
      <alignment horizontal="center" vertical="center"/>
      <protection locked="0"/>
    </xf>
    <xf numFmtId="0" fontId="0" fillId="33" borderId="14"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11" fontId="0" fillId="0" borderId="0" xfId="0" applyNumberFormat="1" applyAlignment="1">
      <alignment horizontal="left" vertical="center" wrapText="1"/>
    </xf>
    <xf numFmtId="11" fontId="0" fillId="0" borderId="0" xfId="0" applyNumberFormat="1" applyAlignment="1">
      <alignment horizontal="left" vertical="center" wrapText="1" indent="1"/>
    </xf>
    <xf numFmtId="49" fontId="0" fillId="0" borderId="0" xfId="0" applyNumberFormat="1" applyAlignment="1">
      <alignment horizontal="right" vertical="center" wrapText="1" indent="1"/>
    </xf>
    <xf numFmtId="49" fontId="0" fillId="0" borderId="0" xfId="0" applyNumberFormat="1" applyAlignment="1">
      <alignment horizontal="left" vertical="center"/>
    </xf>
    <xf numFmtId="0" fontId="3" fillId="0" borderId="25" xfId="0" applyFont="1" applyBorder="1"/>
    <xf numFmtId="0" fontId="0" fillId="0" borderId="21" xfId="0" applyBorder="1" applyProtection="1">
      <protection locked="0"/>
    </xf>
    <xf numFmtId="0" fontId="0" fillId="0" borderId="13" xfId="0" applyBorder="1" applyProtection="1">
      <protection locked="0"/>
    </xf>
    <xf numFmtId="0" fontId="0" fillId="0" borderId="22" xfId="0" applyBorder="1" applyProtection="1">
      <protection locked="0"/>
    </xf>
    <xf numFmtId="0" fontId="3" fillId="0" borderId="24" xfId="0" applyFont="1" applyBorder="1" applyAlignment="1">
      <alignment vertical="center"/>
    </xf>
    <xf numFmtId="0" fontId="0" fillId="30" borderId="21" xfId="0" applyFill="1" applyBorder="1" applyProtection="1">
      <protection locked="0"/>
    </xf>
    <xf numFmtId="0" fontId="0" fillId="30" borderId="13" xfId="0" applyFill="1" applyBorder="1" applyProtection="1">
      <protection locked="0"/>
    </xf>
    <xf numFmtId="0" fontId="0" fillId="30" borderId="22" xfId="0" applyFill="1" applyBorder="1" applyProtection="1">
      <protection locked="0"/>
    </xf>
    <xf numFmtId="0" fontId="0" fillId="30" borderId="16" xfId="0" applyFill="1" applyBorder="1" applyProtection="1">
      <protection locked="0"/>
    </xf>
    <xf numFmtId="0" fontId="0" fillId="30" borderId="14" xfId="0" applyFill="1" applyBorder="1" applyProtection="1">
      <protection locked="0"/>
    </xf>
    <xf numFmtId="0" fontId="0" fillId="30" borderId="17" xfId="0" applyFill="1" applyBorder="1" applyProtection="1">
      <protection locked="0"/>
    </xf>
    <xf numFmtId="0" fontId="0" fillId="0" borderId="18" xfId="0" applyBorder="1" applyAlignment="1" applyProtection="1">
      <alignment horizontal="left" vertical="center" wrapText="1" indent="5"/>
      <protection locked="0"/>
    </xf>
    <xf numFmtId="0" fontId="0" fillId="0" borderId="18" xfId="0" applyBorder="1" applyAlignment="1" applyProtection="1">
      <alignment horizontal="left" vertical="center" wrapText="1" indent="6"/>
      <protection locked="0"/>
    </xf>
    <xf numFmtId="11" fontId="0" fillId="0" borderId="0" xfId="0" applyNumberFormat="1" applyAlignment="1"/>
    <xf numFmtId="49" fontId="16" fillId="0" borderId="0" xfId="72" applyNumberFormat="1" applyFont="1" applyAlignment="1" applyProtection="1">
      <alignment horizontal="center" vertical="center"/>
    </xf>
    <xf numFmtId="0" fontId="0" fillId="0" borderId="0" xfId="0" applyFill="1" applyBorder="1"/>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25" xfId="0" applyBorder="1"/>
    <xf numFmtId="0" fontId="0" fillId="0" borderId="0" xfId="0" applyAlignment="1">
      <alignment horizontal="left" vertical="center"/>
    </xf>
    <xf numFmtId="0" fontId="3" fillId="33" borderId="21" xfId="0" applyFont="1" applyFill="1" applyBorder="1" applyAlignment="1">
      <alignment horizontal="center" vertical="center" wrapText="1"/>
    </xf>
    <xf numFmtId="0" fontId="0" fillId="33" borderId="0" xfId="0" applyFill="1" applyBorder="1" applyAlignment="1">
      <alignment horizontal="center" vertical="center"/>
    </xf>
    <xf numFmtId="0" fontId="0" fillId="33" borderId="19" xfId="0" applyFill="1" applyBorder="1" applyAlignment="1">
      <alignment horizontal="center" vertical="center"/>
    </xf>
    <xf numFmtId="0" fontId="3" fillId="33" borderId="16" xfId="0" applyFont="1" applyFill="1" applyBorder="1"/>
    <xf numFmtId="49" fontId="17" fillId="0" borderId="0" xfId="72" applyNumberFormat="1" applyFont="1" applyAlignment="1" applyProtection="1"/>
    <xf numFmtId="4" fontId="0" fillId="0" borderId="0" xfId="0" applyNumberFormat="1"/>
    <xf numFmtId="49" fontId="0" fillId="0" borderId="0" xfId="0" applyNumberFormat="1" applyFill="1" applyBorder="1" applyAlignment="1">
      <alignment horizontal="left" indent="1"/>
    </xf>
    <xf numFmtId="2" fontId="0" fillId="0" borderId="18" xfId="0" applyNumberFormat="1" applyBorder="1"/>
    <xf numFmtId="3" fontId="0" fillId="0" borderId="18" xfId="0" applyNumberFormat="1" applyBorder="1"/>
    <xf numFmtId="3" fontId="0" fillId="0" borderId="0" xfId="0" applyNumberFormat="1" applyBorder="1"/>
    <xf numFmtId="3" fontId="0" fillId="0" borderId="19" xfId="0" applyNumberFormat="1" applyBorder="1"/>
    <xf numFmtId="49" fontId="0" fillId="0" borderId="0" xfId="0" applyNumberFormat="1" applyBorder="1" applyAlignment="1">
      <alignment horizontal="left" indent="1"/>
    </xf>
    <xf numFmtId="0" fontId="80" fillId="0" borderId="0" xfId="0" applyFont="1" applyAlignment="1"/>
    <xf numFmtId="0" fontId="81" fillId="0" borderId="0" xfId="0" applyFont="1" applyAlignment="1"/>
    <xf numFmtId="0" fontId="77" fillId="0" borderId="0" xfId="0" applyFont="1" applyAlignment="1"/>
    <xf numFmtId="196" fontId="77" fillId="0" borderId="0" xfId="114" applyNumberFormat="1" applyFont="1" applyAlignment="1"/>
    <xf numFmtId="49" fontId="82" fillId="33" borderId="0" xfId="0" applyNumberFormat="1" applyFont="1" applyFill="1" applyAlignment="1"/>
    <xf numFmtId="49" fontId="77" fillId="33" borderId="0" xfId="0" applyNumberFormat="1" applyFont="1" applyFill="1" applyAlignment="1"/>
    <xf numFmtId="0" fontId="77" fillId="33" borderId="0" xfId="0" applyNumberFormat="1" applyFont="1" applyFill="1" applyAlignment="1">
      <alignment horizontal="right"/>
    </xf>
    <xf numFmtId="0" fontId="77" fillId="33" borderId="13" xfId="0" applyFont="1" applyFill="1" applyBorder="1" applyAlignment="1"/>
    <xf numFmtId="0" fontId="81" fillId="33" borderId="14" xfId="0" applyFont="1" applyFill="1" applyBorder="1" applyAlignment="1"/>
    <xf numFmtId="0" fontId="77" fillId="33" borderId="16" xfId="0" applyFont="1" applyFill="1" applyBorder="1" applyAlignment="1">
      <alignment horizontal="center"/>
    </xf>
    <xf numFmtId="0" fontId="77" fillId="33" borderId="14" xfId="0" applyFont="1" applyFill="1" applyBorder="1" applyAlignment="1">
      <alignment horizontal="center"/>
    </xf>
    <xf numFmtId="0" fontId="77" fillId="33" borderId="17" xfId="0" applyFont="1" applyFill="1" applyBorder="1" applyAlignment="1">
      <alignment horizontal="center"/>
    </xf>
    <xf numFmtId="0" fontId="82" fillId="0" borderId="0" xfId="0" applyFont="1" applyAlignment="1"/>
    <xf numFmtId="0" fontId="77" fillId="0" borderId="21" xfId="0" applyFont="1" applyBorder="1" applyAlignment="1"/>
    <xf numFmtId="0" fontId="77" fillId="0" borderId="13" xfId="0" applyFont="1" applyBorder="1" applyAlignment="1"/>
    <xf numFmtId="0" fontId="77" fillId="0" borderId="22" xfId="0" applyFont="1" applyBorder="1" applyAlignment="1"/>
    <xf numFmtId="0" fontId="77" fillId="0" borderId="18" xfId="0" applyFont="1" applyBorder="1" applyAlignment="1"/>
    <xf numFmtId="0" fontId="77" fillId="0" borderId="0" xfId="0" applyFont="1" applyBorder="1" applyAlignment="1"/>
    <xf numFmtId="0" fontId="77" fillId="0" borderId="19" xfId="0" applyFont="1" applyBorder="1" applyAlignment="1"/>
    <xf numFmtId="0" fontId="77" fillId="0" borderId="0" xfId="0" applyFont="1" applyAlignment="1">
      <alignment wrapText="1"/>
    </xf>
    <xf numFmtId="0" fontId="82" fillId="0" borderId="0" xfId="0" applyFont="1" applyAlignment="1">
      <alignment horizontal="left"/>
    </xf>
    <xf numFmtId="189" fontId="77" fillId="0" borderId="18" xfId="0" applyNumberFormat="1" applyFont="1" applyBorder="1" applyAlignment="1"/>
    <xf numFmtId="189" fontId="77" fillId="0" borderId="0" xfId="0" applyNumberFormat="1" applyFont="1" applyBorder="1" applyAlignment="1"/>
    <xf numFmtId="189" fontId="77" fillId="0" borderId="19" xfId="0" applyNumberFormat="1" applyFont="1" applyBorder="1" applyAlignment="1"/>
    <xf numFmtId="2" fontId="77" fillId="0" borderId="18" xfId="0" applyNumberFormat="1" applyFont="1" applyBorder="1" applyAlignment="1"/>
    <xf numFmtId="2" fontId="77" fillId="0" borderId="0" xfId="0" applyNumberFormat="1" applyFont="1" applyBorder="1" applyAlignment="1"/>
    <xf numFmtId="0" fontId="83" fillId="33" borderId="0" xfId="0" applyFont="1" applyFill="1" applyAlignment="1">
      <alignment horizontal="center"/>
    </xf>
    <xf numFmtId="0" fontId="77" fillId="33" borderId="0" xfId="0" applyFont="1" applyFill="1" applyBorder="1" applyAlignment="1"/>
    <xf numFmtId="0" fontId="77" fillId="33" borderId="19" xfId="0" applyFont="1" applyFill="1" applyBorder="1" applyAlignment="1"/>
    <xf numFmtId="0" fontId="83" fillId="0" borderId="0" xfId="0" applyFont="1" applyAlignment="1"/>
    <xf numFmtId="189" fontId="83" fillId="0" borderId="18" xfId="0" applyNumberFormat="1" applyFont="1" applyBorder="1" applyAlignment="1"/>
    <xf numFmtId="2" fontId="83" fillId="0" borderId="0" xfId="114" applyNumberFormat="1" applyFont="1" applyBorder="1" applyAlignment="1"/>
    <xf numFmtId="0" fontId="82" fillId="34" borderId="0" xfId="0" applyFont="1" applyFill="1" applyAlignment="1">
      <alignment horizontal="left"/>
    </xf>
    <xf numFmtId="0" fontId="82" fillId="0" borderId="0" xfId="0" applyFont="1" applyFill="1" applyAlignment="1">
      <alignment horizontal="left"/>
    </xf>
    <xf numFmtId="0" fontId="77" fillId="0" borderId="18" xfId="0" applyFont="1" applyFill="1" applyBorder="1" applyAlignment="1"/>
    <xf numFmtId="0" fontId="77" fillId="0" borderId="0" xfId="0" applyFont="1" applyFill="1" applyBorder="1" applyAlignment="1"/>
    <xf numFmtId="0" fontId="77" fillId="0" borderId="19" xfId="0" applyFont="1" applyFill="1" applyBorder="1" applyAlignment="1"/>
    <xf numFmtId="0" fontId="77" fillId="0" borderId="0" xfId="0" applyFont="1" applyFill="1" applyAlignment="1"/>
    <xf numFmtId="0" fontId="77" fillId="0" borderId="0" xfId="0" applyFont="1" applyFill="1" applyAlignment="1">
      <alignment horizontal="left"/>
    </xf>
    <xf numFmtId="0" fontId="82" fillId="0" borderId="0" xfId="0" applyFont="1" applyBorder="1" applyAlignment="1">
      <alignment horizontal="left"/>
    </xf>
    <xf numFmtId="0" fontId="83" fillId="33" borderId="18" xfId="0" applyFont="1" applyFill="1" applyBorder="1" applyAlignment="1"/>
    <xf numFmtId="0" fontId="83" fillId="33" borderId="0" xfId="0" applyFont="1" applyFill="1" applyBorder="1" applyAlignment="1"/>
    <xf numFmtId="0" fontId="77" fillId="33" borderId="18" xfId="0" applyFont="1" applyFill="1" applyBorder="1" applyAlignment="1"/>
    <xf numFmtId="0" fontId="77" fillId="0" borderId="0" xfId="0" applyFont="1" applyAlignment="1">
      <alignment horizontal="left"/>
    </xf>
    <xf numFmtId="0" fontId="84" fillId="0" borderId="0" xfId="0" applyFont="1" applyAlignment="1">
      <alignment horizontal="left"/>
    </xf>
    <xf numFmtId="0" fontId="84" fillId="0" borderId="18" xfId="0" applyFont="1" applyBorder="1" applyAlignment="1">
      <alignment horizontal="left"/>
    </xf>
    <xf numFmtId="0" fontId="84" fillId="0" borderId="0" xfId="0" applyFont="1" applyBorder="1" applyAlignment="1">
      <alignment horizontal="left"/>
    </xf>
    <xf numFmtId="189" fontId="84" fillId="0" borderId="0" xfId="0" applyNumberFormat="1" applyFont="1" applyBorder="1" applyAlignment="1"/>
    <xf numFmtId="189" fontId="84" fillId="0" borderId="19" xfId="0" applyNumberFormat="1" applyFont="1" applyBorder="1" applyAlignment="1"/>
    <xf numFmtId="189" fontId="84" fillId="0" borderId="18" xfId="0" applyNumberFormat="1" applyFont="1" applyBorder="1" applyAlignment="1"/>
    <xf numFmtId="189" fontId="77" fillId="33" borderId="0" xfId="0" applyNumberFormat="1" applyFont="1" applyFill="1" applyBorder="1" applyAlignment="1"/>
    <xf numFmtId="189" fontId="77" fillId="33" borderId="19" xfId="0" applyNumberFormat="1" applyFont="1" applyFill="1" applyBorder="1" applyAlignment="1"/>
    <xf numFmtId="189" fontId="77" fillId="33" borderId="18" xfId="0" applyNumberFormat="1" applyFont="1" applyFill="1" applyBorder="1" applyAlignment="1"/>
    <xf numFmtId="0" fontId="77" fillId="0" borderId="18" xfId="0" applyFont="1" applyBorder="1" applyAlignment="1">
      <alignment horizontal="left"/>
    </xf>
    <xf numFmtId="196" fontId="77" fillId="0" borderId="0" xfId="114" applyNumberFormat="1" applyFont="1" applyBorder="1" applyAlignment="1">
      <alignment horizontal="left"/>
    </xf>
    <xf numFmtId="196" fontId="77" fillId="0" borderId="19" xfId="114" applyNumberFormat="1" applyFont="1" applyBorder="1" applyAlignment="1">
      <alignment horizontal="left"/>
    </xf>
    <xf numFmtId="10" fontId="77" fillId="0" borderId="0" xfId="114" applyNumberFormat="1" applyFont="1" applyFill="1" applyBorder="1" applyAlignment="1"/>
    <xf numFmtId="189" fontId="77" fillId="0" borderId="0" xfId="0" applyNumberFormat="1" applyFont="1" applyFill="1" applyBorder="1" applyAlignment="1"/>
    <xf numFmtId="2" fontId="77" fillId="0" borderId="0" xfId="0" applyNumberFormat="1" applyFont="1" applyFill="1" applyBorder="1" applyAlignment="1"/>
    <xf numFmtId="2" fontId="77" fillId="0" borderId="19" xfId="0" applyNumberFormat="1" applyFont="1" applyFill="1" applyBorder="1" applyAlignment="1"/>
    <xf numFmtId="0" fontId="82" fillId="0" borderId="0" xfId="0" applyFont="1" applyFill="1" applyAlignment="1"/>
    <xf numFmtId="0" fontId="82" fillId="0" borderId="18" xfId="0" applyFont="1" applyBorder="1" applyAlignment="1"/>
    <xf numFmtId="192" fontId="82" fillId="0" borderId="0" xfId="0" applyNumberFormat="1" applyFont="1" applyBorder="1" applyAlignment="1"/>
    <xf numFmtId="0" fontId="82" fillId="0" borderId="0" xfId="0" applyFont="1" applyBorder="1" applyAlignment="1"/>
    <xf numFmtId="0" fontId="77" fillId="0" borderId="0" xfId="0" applyFont="1" applyAlignment="1">
      <alignment horizontal="left" wrapText="1"/>
    </xf>
    <xf numFmtId="0" fontId="77" fillId="0" borderId="0" xfId="0" applyFont="1" applyBorder="1" applyAlignment="1">
      <alignment horizontal="left"/>
    </xf>
    <xf numFmtId="0" fontId="83" fillId="33" borderId="18" xfId="0" applyFont="1" applyFill="1" applyBorder="1" applyAlignment="1">
      <alignment horizontal="left"/>
    </xf>
    <xf numFmtId="0" fontId="83" fillId="33" borderId="0" xfId="0" applyFont="1" applyFill="1" applyBorder="1" applyAlignment="1">
      <alignment horizontal="left"/>
    </xf>
    <xf numFmtId="190" fontId="77" fillId="0" borderId="0" xfId="0" applyNumberFormat="1" applyFont="1" applyBorder="1" applyAlignment="1"/>
    <xf numFmtId="0" fontId="83" fillId="0" borderId="0" xfId="0" applyFont="1" applyFill="1" applyAlignment="1"/>
    <xf numFmtId="0" fontId="83" fillId="0" borderId="18" xfId="0" applyFont="1" applyBorder="1" applyAlignment="1"/>
    <xf numFmtId="0" fontId="83" fillId="0" borderId="0" xfId="0" applyFont="1" applyBorder="1" applyAlignment="1"/>
    <xf numFmtId="196" fontId="77" fillId="0" borderId="0" xfId="114" applyNumberFormat="1" applyFont="1" applyBorder="1" applyAlignment="1"/>
    <xf numFmtId="196" fontId="77" fillId="0" borderId="19" xfId="114" applyNumberFormat="1" applyFont="1" applyBorder="1" applyAlignment="1"/>
    <xf numFmtId="10" fontId="0" fillId="0" borderId="0" xfId="0" applyNumberFormat="1"/>
    <xf numFmtId="3" fontId="0" fillId="0" borderId="0" xfId="0" applyNumberFormat="1" applyProtection="1">
      <protection locked="0"/>
    </xf>
    <xf numFmtId="0" fontId="83" fillId="39" borderId="0" xfId="0" applyFont="1" applyFill="1" applyAlignment="1">
      <alignment horizontal="center"/>
    </xf>
    <xf numFmtId="0" fontId="77" fillId="39" borderId="0" xfId="0" applyFont="1" applyFill="1" applyBorder="1" applyAlignment="1"/>
    <xf numFmtId="2" fontId="77" fillId="0" borderId="19" xfId="0" applyNumberFormat="1" applyFont="1" applyBorder="1" applyAlignment="1"/>
    <xf numFmtId="0" fontId="77" fillId="39" borderId="18" xfId="0" applyFont="1" applyFill="1" applyBorder="1" applyAlignment="1"/>
    <xf numFmtId="196" fontId="77" fillId="0" borderId="18" xfId="114" applyNumberFormat="1" applyFont="1" applyBorder="1" applyAlignment="1">
      <alignment horizontal="left"/>
    </xf>
    <xf numFmtId="2" fontId="77" fillId="0" borderId="18" xfId="0" applyNumberFormat="1" applyFont="1" applyFill="1" applyBorder="1" applyAlignment="1"/>
    <xf numFmtId="3" fontId="0" fillId="29" borderId="18" xfId="0" applyNumberFormat="1" applyFill="1" applyBorder="1" applyProtection="1">
      <protection locked="0"/>
    </xf>
    <xf numFmtId="3" fontId="0" fillId="29" borderId="0" xfId="0" applyNumberFormat="1" applyFill="1" applyBorder="1" applyProtection="1">
      <protection locked="0"/>
    </xf>
    <xf numFmtId="3" fontId="0" fillId="31" borderId="18" xfId="0" applyNumberFormat="1" applyFill="1" applyBorder="1" applyProtection="1">
      <protection locked="0"/>
    </xf>
    <xf numFmtId="3" fontId="0" fillId="31" borderId="0" xfId="0" applyNumberFormat="1" applyFill="1" applyBorder="1" applyProtection="1">
      <protection locked="0"/>
    </xf>
    <xf numFmtId="3" fontId="0" fillId="31" borderId="19" xfId="0" applyNumberFormat="1" applyFill="1" applyBorder="1" applyProtection="1">
      <protection locked="0"/>
    </xf>
    <xf numFmtId="3" fontId="0" fillId="0" borderId="18" xfId="0" applyNumberFormat="1" applyBorder="1" applyProtection="1">
      <protection locked="0"/>
    </xf>
    <xf numFmtId="3" fontId="0" fillId="0" borderId="0" xfId="0" applyNumberFormat="1" applyBorder="1" applyProtection="1">
      <protection locked="0"/>
    </xf>
    <xf numFmtId="3" fontId="0" fillId="29" borderId="18" xfId="0" applyNumberFormat="1" applyFont="1" applyFill="1" applyBorder="1" applyProtection="1">
      <protection locked="0"/>
    </xf>
    <xf numFmtId="3" fontId="0" fillId="29" borderId="0" xfId="0" applyNumberFormat="1" applyFont="1" applyFill="1" applyBorder="1" applyProtection="1">
      <protection locked="0"/>
    </xf>
    <xf numFmtId="0" fontId="77" fillId="0" borderId="0" xfId="0" applyFont="1" applyFill="1" applyAlignment="1">
      <alignment horizontal="left" indent="2"/>
    </xf>
    <xf numFmtId="3" fontId="77" fillId="0" borderId="0" xfId="0" applyNumberFormat="1" applyFont="1" applyFill="1" applyBorder="1" applyAlignment="1"/>
    <xf numFmtId="0" fontId="82" fillId="0" borderId="0" xfId="0" applyFont="1" applyBorder="1" applyAlignment="1">
      <alignment horizontal="left" indent="2"/>
    </xf>
    <xf numFmtId="0" fontId="6" fillId="0" borderId="0" xfId="0" applyFont="1" applyFill="1" applyBorder="1"/>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xf numFmtId="0" fontId="6" fillId="0" borderId="0" xfId="0" applyFont="1" applyFill="1" applyBorder="1" applyAlignment="1">
      <alignment horizontal="left" indent="1"/>
    </xf>
    <xf numFmtId="3" fontId="6" fillId="0" borderId="19"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6" fillId="0" borderId="19" xfId="0" applyFont="1" applyFill="1" applyBorder="1" applyAlignment="1">
      <alignment horizontal="left" vertical="center"/>
    </xf>
    <xf numFmtId="0" fontId="6" fillId="0" borderId="0" xfId="0" applyFont="1" applyFill="1" applyBorder="1" applyAlignment="1">
      <alignment horizontal="left" vertical="center"/>
    </xf>
    <xf numFmtId="0" fontId="64" fillId="0" borderId="0" xfId="0" applyFont="1" applyFill="1"/>
    <xf numFmtId="0" fontId="6" fillId="0" borderId="0" xfId="0" applyFont="1" applyFill="1"/>
    <xf numFmtId="49" fontId="8" fillId="0" borderId="0" xfId="0" applyNumberFormat="1" applyFont="1" applyFill="1"/>
    <xf numFmtId="49" fontId="6" fillId="0" borderId="0" xfId="0" applyNumberFormat="1" applyFont="1" applyFill="1"/>
    <xf numFmtId="0" fontId="6" fillId="0" borderId="0" xfId="0" applyNumberFormat="1" applyFont="1" applyFill="1" applyAlignment="1">
      <alignment horizontal="right"/>
    </xf>
    <xf numFmtId="0" fontId="65" fillId="0" borderId="0" xfId="0" applyFont="1" applyFill="1"/>
    <xf numFmtId="0" fontId="6" fillId="0" borderId="19" xfId="0" applyFont="1" applyFill="1" applyBorder="1"/>
    <xf numFmtId="0" fontId="6" fillId="0" borderId="18" xfId="0" applyFont="1" applyFill="1" applyBorder="1"/>
    <xf numFmtId="3" fontId="6" fillId="0" borderId="19" xfId="0" applyNumberFormat="1" applyFont="1" applyFill="1" applyBorder="1" applyAlignment="1">
      <alignment horizontal="right"/>
    </xf>
    <xf numFmtId="3" fontId="6" fillId="0" borderId="0" xfId="0" applyNumberFormat="1" applyFont="1" applyFill="1" applyBorder="1" applyAlignment="1">
      <alignment horizontal="right"/>
    </xf>
    <xf numFmtId="197" fontId="4" fillId="0" borderId="0" xfId="0" applyNumberFormat="1" applyFont="1" applyFill="1"/>
    <xf numFmtId="0" fontId="66" fillId="0" borderId="0" xfId="0" applyFont="1" applyFill="1"/>
    <xf numFmtId="0" fontId="4" fillId="0" borderId="0" xfId="0" applyFont="1" applyFill="1"/>
    <xf numFmtId="0" fontId="4" fillId="0" borderId="0" xfId="0" applyFont="1" applyFill="1" applyBorder="1"/>
    <xf numFmtId="0" fontId="4" fillId="0" borderId="0" xfId="0" applyFont="1"/>
    <xf numFmtId="0" fontId="85" fillId="0" borderId="0" xfId="0" applyFont="1" applyFill="1"/>
    <xf numFmtId="2" fontId="4" fillId="0" borderId="0" xfId="0" applyNumberFormat="1" applyFont="1"/>
    <xf numFmtId="9" fontId="4" fillId="0" borderId="0" xfId="114" applyFont="1"/>
    <xf numFmtId="9" fontId="4" fillId="0" borderId="0" xfId="114" applyFont="1" applyFill="1"/>
    <xf numFmtId="0" fontId="1" fillId="0" borderId="18" xfId="0" applyFont="1" applyBorder="1"/>
    <xf numFmtId="4" fontId="4" fillId="0" borderId="0" xfId="0" applyNumberFormat="1" applyFont="1" applyFill="1"/>
    <xf numFmtId="4" fontId="66" fillId="0" borderId="0" xfId="0" applyNumberFormat="1" applyFont="1" applyFill="1"/>
    <xf numFmtId="0" fontId="66" fillId="0" borderId="0" xfId="0" applyFont="1"/>
    <xf numFmtId="0" fontId="4" fillId="0" borderId="30" xfId="0" applyFont="1" applyFill="1" applyBorder="1" applyAlignment="1">
      <alignment vertical="center"/>
    </xf>
    <xf numFmtId="0" fontId="66" fillId="0" borderId="31" xfId="0" applyFont="1" applyFill="1" applyBorder="1" applyAlignment="1">
      <alignment horizontal="center" vertical="center"/>
    </xf>
    <xf numFmtId="0" fontId="66" fillId="0" borderId="32" xfId="0" applyFont="1" applyFill="1" applyBorder="1" applyAlignment="1">
      <alignment horizontal="center"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0" xfId="0" applyFont="1" applyFill="1" applyBorder="1" applyAlignment="1">
      <alignment horizontal="right" vertical="center"/>
    </xf>
    <xf numFmtId="0" fontId="4" fillId="0" borderId="33" xfId="0" applyFont="1" applyFill="1" applyBorder="1" applyAlignment="1">
      <alignment horizontal="right" vertical="center"/>
    </xf>
    <xf numFmtId="0" fontId="4" fillId="0" borderId="35" xfId="0" applyFont="1" applyFill="1" applyBorder="1" applyAlignment="1">
      <alignment vertical="center"/>
    </xf>
    <xf numFmtId="0" fontId="4" fillId="0" borderId="36" xfId="0" applyFont="1" applyFill="1" applyBorder="1" applyAlignment="1">
      <alignment horizontal="right" vertical="center"/>
    </xf>
    <xf numFmtId="0" fontId="4" fillId="0" borderId="37" xfId="0" applyFont="1" applyFill="1" applyBorder="1" applyAlignment="1">
      <alignment horizontal="right" vertical="center"/>
    </xf>
    <xf numFmtId="0" fontId="67" fillId="0" borderId="0" xfId="0" applyFont="1"/>
    <xf numFmtId="0" fontId="66" fillId="0" borderId="38" xfId="0" applyFont="1" applyFill="1" applyBorder="1" applyAlignment="1">
      <alignment horizontal="center" vertical="center"/>
    </xf>
    <xf numFmtId="0" fontId="66" fillId="0" borderId="39" xfId="0" applyFont="1" applyFill="1" applyBorder="1" applyAlignment="1">
      <alignment horizontal="center" vertical="center"/>
    </xf>
    <xf numFmtId="0" fontId="66" fillId="0" borderId="40" xfId="0" applyFont="1" applyFill="1" applyBorder="1" applyAlignment="1">
      <alignment horizontal="center" vertical="center"/>
    </xf>
    <xf numFmtId="0" fontId="4" fillId="0" borderId="34" xfId="0" applyFont="1" applyFill="1" applyBorder="1" applyAlignment="1">
      <alignment horizontal="center" vertical="center"/>
    </xf>
    <xf numFmtId="0" fontId="85" fillId="0" borderId="33" xfId="0" applyFont="1" applyFill="1" applyBorder="1" applyAlignment="1">
      <alignment horizontal="right" vertical="center"/>
    </xf>
    <xf numFmtId="2" fontId="4" fillId="0" borderId="0" xfId="0" applyNumberFormat="1" applyFont="1" applyFill="1" applyBorder="1" applyAlignment="1">
      <alignment horizontal="right" vertical="center"/>
    </xf>
    <xf numFmtId="2" fontId="4" fillId="0" borderId="33" xfId="0" applyNumberFormat="1" applyFont="1" applyFill="1" applyBorder="1" applyAlignment="1">
      <alignment horizontal="right" vertical="center"/>
    </xf>
    <xf numFmtId="0" fontId="4" fillId="0" borderId="35" xfId="0" applyFont="1" applyFill="1" applyBorder="1" applyAlignment="1">
      <alignment horizontal="center" vertical="center"/>
    </xf>
    <xf numFmtId="0" fontId="4" fillId="0" borderId="0" xfId="0" applyFont="1" applyFill="1" applyBorder="1" applyAlignment="1">
      <alignment horizontal="left" vertical="center"/>
    </xf>
    <xf numFmtId="0" fontId="68" fillId="0" borderId="0" xfId="0" applyFont="1" applyFill="1" applyBorder="1" applyAlignment="1">
      <alignment horizontal="center" vertical="center"/>
    </xf>
    <xf numFmtId="3" fontId="68" fillId="0" borderId="0" xfId="0" applyNumberFormat="1" applyFont="1" applyFill="1" applyBorder="1" applyAlignment="1">
      <alignment horizontal="right" wrapText="1"/>
    </xf>
    <xf numFmtId="0" fontId="67" fillId="0" borderId="0" xfId="0" applyFont="1" applyFill="1" applyBorder="1" applyAlignment="1">
      <alignment horizontal="center" vertical="center"/>
    </xf>
    <xf numFmtId="3" fontId="67" fillId="0" borderId="0" xfId="0" applyNumberFormat="1" applyFont="1" applyFill="1" applyBorder="1" applyAlignment="1">
      <alignment horizontal="right" wrapText="1"/>
    </xf>
    <xf numFmtId="197" fontId="67" fillId="0" borderId="0" xfId="0" applyNumberFormat="1" applyFont="1" applyFill="1" applyBorder="1" applyAlignment="1">
      <alignment horizontal="right" wrapText="1"/>
    </xf>
    <xf numFmtId="197" fontId="66" fillId="0" borderId="0" xfId="0" applyNumberFormat="1" applyFont="1" applyFill="1"/>
    <xf numFmtId="0" fontId="67" fillId="0" borderId="14" xfId="0" applyFont="1" applyFill="1" applyBorder="1" applyAlignment="1">
      <alignment horizontal="center" vertical="center"/>
    </xf>
    <xf numFmtId="3" fontId="67" fillId="0" borderId="14" xfId="0" applyNumberFormat="1" applyFont="1" applyFill="1" applyBorder="1" applyAlignment="1">
      <alignment horizontal="right" wrapText="1"/>
    </xf>
    <xf numFmtId="2" fontId="4" fillId="0" borderId="0" xfId="0" applyNumberFormat="1" applyFont="1" applyFill="1"/>
    <xf numFmtId="9" fontId="66" fillId="0" borderId="0" xfId="114" applyFont="1" applyFill="1"/>
    <xf numFmtId="0" fontId="68" fillId="0" borderId="0" xfId="0" applyFont="1" applyFill="1" applyBorder="1" applyAlignment="1">
      <alignment horizontal="left" vertical="center"/>
    </xf>
    <xf numFmtId="3" fontId="4" fillId="0" borderId="0" xfId="0" applyNumberFormat="1" applyFont="1"/>
    <xf numFmtId="0" fontId="85" fillId="0" borderId="0" xfId="0" applyFont="1" applyFill="1" applyBorder="1" applyAlignment="1">
      <alignment horizontal="center" vertical="center"/>
    </xf>
    <xf numFmtId="3" fontId="85" fillId="0" borderId="0" xfId="0" applyNumberFormat="1" applyFont="1" applyFill="1" applyBorder="1" applyAlignment="1">
      <alignment horizontal="right" wrapText="1"/>
    </xf>
    <xf numFmtId="3" fontId="85" fillId="0" borderId="0" xfId="0" applyNumberFormat="1" applyFont="1"/>
    <xf numFmtId="3" fontId="86" fillId="0" borderId="0" xfId="0" applyNumberFormat="1" applyFont="1" applyFill="1" applyBorder="1" applyAlignment="1">
      <alignment horizontal="right" wrapText="1"/>
    </xf>
    <xf numFmtId="3" fontId="86" fillId="0" borderId="0" xfId="0" applyNumberFormat="1" applyFont="1" applyFill="1"/>
    <xf numFmtId="3" fontId="86" fillId="0" borderId="0" xfId="0" applyNumberFormat="1" applyFont="1"/>
    <xf numFmtId="0" fontId="85" fillId="0" borderId="0" xfId="0" applyFont="1"/>
    <xf numFmtId="4" fontId="85" fillId="0" borderId="0" xfId="0" applyNumberFormat="1" applyFont="1" applyFill="1"/>
    <xf numFmtId="9" fontId="0" fillId="0" borderId="19" xfId="114" applyFont="1" applyBorder="1"/>
    <xf numFmtId="9" fontId="0" fillId="0" borderId="18" xfId="114" applyFont="1" applyBorder="1"/>
    <xf numFmtId="0" fontId="1" fillId="0" borderId="23" xfId="0" applyFont="1" applyBorder="1" applyAlignment="1">
      <alignment horizontal="left" vertical="center" indent="2"/>
    </xf>
    <xf numFmtId="2" fontId="0" fillId="0" borderId="18" xfId="0" applyNumberFormat="1" applyBorder="1" applyAlignment="1">
      <alignment horizontal="right" vertical="center"/>
    </xf>
    <xf numFmtId="1" fontId="0" fillId="0" borderId="18" xfId="0" applyNumberFormat="1" applyFill="1" applyBorder="1" applyAlignment="1">
      <alignment horizontal="center" vertical="center"/>
    </xf>
    <xf numFmtId="9" fontId="0" fillId="0" borderId="0" xfId="114" applyFont="1" applyBorder="1"/>
    <xf numFmtId="9" fontId="0" fillId="0" borderId="0" xfId="114" applyFont="1" applyFill="1" applyBorder="1" applyAlignment="1">
      <alignment horizontal="center" vertical="center"/>
    </xf>
    <xf numFmtId="9" fontId="0" fillId="0" borderId="19" xfId="114" applyFont="1" applyFill="1" applyBorder="1" applyAlignment="1">
      <alignment horizontal="center" vertical="center"/>
    </xf>
    <xf numFmtId="3" fontId="0" fillId="0" borderId="0" xfId="0" applyNumberFormat="1" applyFill="1" applyBorder="1" applyAlignment="1">
      <alignment horizontal="center" vertical="center"/>
    </xf>
    <xf numFmtId="3" fontId="0" fillId="0" borderId="19" xfId="0" applyNumberFormat="1" applyFill="1" applyBorder="1" applyAlignment="1">
      <alignment horizontal="center" vertical="center"/>
    </xf>
    <xf numFmtId="9" fontId="6" fillId="0" borderId="0" xfId="114" applyFont="1" applyFill="1" applyBorder="1"/>
    <xf numFmtId="10" fontId="6" fillId="0" borderId="0" xfId="114" applyNumberFormat="1" applyFont="1" applyFill="1" applyBorder="1" applyAlignment="1">
      <alignment horizontal="center" vertical="center"/>
    </xf>
    <xf numFmtId="0" fontId="87" fillId="0" borderId="24" xfId="0" applyFont="1" applyFill="1" applyBorder="1" applyAlignment="1">
      <alignment horizontal="left" vertical="center"/>
    </xf>
    <xf numFmtId="3" fontId="0" fillId="0" borderId="0" xfId="0" applyNumberFormat="1" applyBorder="1" applyAlignment="1">
      <alignment wrapText="1"/>
    </xf>
    <xf numFmtId="3" fontId="0" fillId="0" borderId="19" xfId="0" applyNumberFormat="1" applyBorder="1" applyAlignment="1">
      <alignment wrapText="1"/>
    </xf>
    <xf numFmtId="49" fontId="0" fillId="0" borderId="18" xfId="0" applyNumberFormat="1" applyBorder="1" applyAlignment="1">
      <alignment horizontal="left" vertical="center" wrapText="1"/>
    </xf>
    <xf numFmtId="49" fontId="0" fillId="0" borderId="18" xfId="0" applyNumberFormat="1" applyBorder="1" applyAlignment="1">
      <alignment vertical="center" wrapText="1"/>
    </xf>
    <xf numFmtId="0" fontId="0" fillId="0" borderId="0" xfId="0" applyBorder="1" applyAlignment="1">
      <alignment wrapText="1"/>
    </xf>
    <xf numFmtId="0" fontId="0" fillId="0" borderId="14" xfId="0" applyBorder="1" applyAlignment="1">
      <alignment wrapText="1"/>
    </xf>
    <xf numFmtId="0" fontId="79" fillId="41" borderId="0" xfId="0" applyFont="1" applyFill="1" applyBorder="1"/>
    <xf numFmtId="3" fontId="6" fillId="41" borderId="0" xfId="0" applyNumberFormat="1" applyFont="1" applyFill="1" applyBorder="1" applyAlignment="1">
      <alignment horizontal="right" vertical="center"/>
    </xf>
    <xf numFmtId="0" fontId="0" fillId="41" borderId="0" xfId="0" applyFill="1" applyAlignment="1">
      <alignment horizontal="left" vertical="center"/>
    </xf>
    <xf numFmtId="1" fontId="0" fillId="0" borderId="0" xfId="0" applyNumberFormat="1" applyBorder="1"/>
    <xf numFmtId="0" fontId="0" fillId="41" borderId="0" xfId="0" applyFill="1" applyBorder="1"/>
    <xf numFmtId="0" fontId="0" fillId="41" borderId="18" xfId="0" applyFill="1" applyBorder="1" applyAlignment="1">
      <alignment horizontal="center" vertical="center"/>
    </xf>
    <xf numFmtId="0" fontId="0" fillId="41" borderId="0" xfId="0" applyFill="1" applyBorder="1" applyAlignment="1">
      <alignment horizontal="center" vertical="center"/>
    </xf>
    <xf numFmtId="0" fontId="0" fillId="41" borderId="19" xfId="0" applyFill="1" applyBorder="1" applyAlignment="1">
      <alignment horizontal="center" vertical="center"/>
    </xf>
    <xf numFmtId="0" fontId="3" fillId="33" borderId="24" xfId="0" applyFont="1" applyFill="1" applyBorder="1" applyAlignment="1">
      <alignment horizontal="center" vertical="center" wrapText="1"/>
    </xf>
    <xf numFmtId="0" fontId="88" fillId="0" borderId="21" xfId="0" applyFont="1" applyFill="1" applyBorder="1" applyAlignment="1">
      <alignment wrapText="1"/>
    </xf>
    <xf numFmtId="0" fontId="6" fillId="0" borderId="24" xfId="0" applyFont="1" applyFill="1" applyBorder="1" applyAlignment="1">
      <alignment horizontal="center" vertical="center"/>
    </xf>
    <xf numFmtId="0" fontId="65" fillId="0" borderId="19" xfId="0" applyFont="1" applyFill="1" applyBorder="1" applyAlignment="1">
      <alignment horizontal="center" vertical="center"/>
    </xf>
    <xf numFmtId="0" fontId="8" fillId="0" borderId="18" xfId="0" applyFont="1" applyFill="1" applyBorder="1"/>
    <xf numFmtId="0" fontId="6" fillId="0" borderId="23" xfId="0" applyFont="1" applyFill="1" applyBorder="1"/>
    <xf numFmtId="0" fontId="6" fillId="0" borderId="18" xfId="0" applyFont="1" applyFill="1" applyBorder="1" applyAlignment="1">
      <alignment horizontal="left" indent="1"/>
    </xf>
    <xf numFmtId="3" fontId="6" fillId="0" borderId="23" xfId="0" applyNumberFormat="1" applyFont="1" applyFill="1" applyBorder="1" applyAlignment="1">
      <alignment horizontal="right"/>
    </xf>
    <xf numFmtId="3" fontId="6" fillId="0" borderId="23" xfId="0" applyNumberFormat="1" applyFont="1" applyFill="1" applyBorder="1" applyAlignment="1">
      <alignment horizontal="right" vertical="center"/>
    </xf>
    <xf numFmtId="0" fontId="8" fillId="0" borderId="18" xfId="0" applyFont="1" applyFill="1" applyBorder="1" applyAlignment="1"/>
    <xf numFmtId="0" fontId="6" fillId="0" borderId="19" xfId="0" applyFont="1" applyFill="1" applyBorder="1" applyAlignment="1">
      <alignment wrapText="1"/>
    </xf>
    <xf numFmtId="0" fontId="6" fillId="0" borderId="18" xfId="0" applyFont="1" applyFill="1" applyBorder="1" applyAlignment="1">
      <alignment wrapText="1"/>
    </xf>
    <xf numFmtId="0" fontId="1" fillId="0" borderId="18" xfId="0" applyFont="1" applyBorder="1" applyAlignment="1"/>
    <xf numFmtId="0" fontId="88" fillId="0" borderId="21" xfId="0" applyFont="1" applyBorder="1" applyAlignment="1">
      <alignment horizontal="left" vertical="center"/>
    </xf>
    <xf numFmtId="0" fontId="88" fillId="0" borderId="24" xfId="0" applyFont="1" applyFill="1" applyBorder="1" applyAlignment="1">
      <alignment horizontal="left" vertical="center"/>
    </xf>
    <xf numFmtId="3" fontId="88" fillId="0" borderId="13" xfId="0" applyNumberFormat="1" applyFont="1" applyFill="1" applyBorder="1" applyAlignment="1">
      <alignment horizontal="right"/>
    </xf>
    <xf numFmtId="3" fontId="88" fillId="0" borderId="22" xfId="0" applyNumberFormat="1" applyFont="1" applyFill="1" applyBorder="1" applyAlignment="1">
      <alignment horizontal="right"/>
    </xf>
    <xf numFmtId="0" fontId="88" fillId="0" borderId="18" xfId="0" applyFont="1" applyFill="1" applyBorder="1" applyAlignment="1">
      <alignment horizontal="left" vertical="center" indent="1"/>
    </xf>
    <xf numFmtId="0" fontId="88" fillId="0" borderId="23" xfId="0" applyFont="1" applyFill="1" applyBorder="1" applyAlignment="1">
      <alignment horizontal="left" vertical="center"/>
    </xf>
    <xf numFmtId="10" fontId="88" fillId="0" borderId="0" xfId="114" applyNumberFormat="1" applyFont="1" applyFill="1" applyBorder="1" applyAlignment="1">
      <alignment horizontal="right" vertical="center"/>
    </xf>
    <xf numFmtId="0" fontId="88" fillId="0" borderId="16" xfId="0" applyFont="1" applyFill="1" applyBorder="1" applyAlignment="1">
      <alignment horizontal="left" vertical="center" wrapText="1" indent="1"/>
    </xf>
    <xf numFmtId="0" fontId="88" fillId="0" borderId="25" xfId="0" applyFont="1" applyFill="1" applyBorder="1" applyAlignment="1">
      <alignment horizontal="left" vertical="center"/>
    </xf>
    <xf numFmtId="0" fontId="88" fillId="0" borderId="0" xfId="0" applyFont="1" applyFill="1" applyBorder="1" applyAlignment="1">
      <alignment horizontal="left" vertical="center"/>
    </xf>
    <xf numFmtId="0" fontId="0" fillId="33" borderId="20" xfId="0" applyFill="1" applyBorder="1"/>
    <xf numFmtId="0" fontId="0" fillId="33" borderId="15" xfId="0" applyFill="1" applyBorder="1"/>
    <xf numFmtId="0" fontId="0" fillId="33" borderId="26" xfId="0" applyFill="1" applyBorder="1"/>
    <xf numFmtId="0" fontId="6" fillId="42" borderId="19" xfId="0" applyFont="1" applyFill="1" applyBorder="1" applyAlignment="1">
      <alignment horizontal="left" vertical="center"/>
    </xf>
    <xf numFmtId="0" fontId="6" fillId="0" borderId="23" xfId="0" applyFont="1" applyFill="1" applyBorder="1" applyAlignment="1">
      <alignment horizontal="center" vertical="center"/>
    </xf>
    <xf numFmtId="0" fontId="8" fillId="0" borderId="18" xfId="0" applyFont="1" applyFill="1" applyBorder="1" applyAlignment="1">
      <alignment horizontal="left"/>
    </xf>
    <xf numFmtId="3" fontId="6" fillId="0" borderId="33" xfId="0" applyNumberFormat="1" applyFont="1" applyFill="1" applyBorder="1" applyAlignment="1">
      <alignment horizontal="right"/>
    </xf>
    <xf numFmtId="3" fontId="6" fillId="0" borderId="33"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33" xfId="0" applyNumberFormat="1" applyFont="1" applyFill="1" applyBorder="1" applyAlignment="1">
      <alignment horizontal="right" vertical="center"/>
    </xf>
    <xf numFmtId="9" fontId="6" fillId="0" borderId="0" xfId="114" applyFont="1" applyFill="1" applyBorder="1" applyAlignment="1">
      <alignment horizontal="right"/>
    </xf>
    <xf numFmtId="9" fontId="6" fillId="0" borderId="33" xfId="114" applyFont="1" applyFill="1" applyBorder="1" applyAlignment="1">
      <alignment horizontal="right"/>
    </xf>
    <xf numFmtId="0" fontId="88" fillId="0" borderId="14" xfId="0" applyFont="1" applyFill="1" applyBorder="1" applyAlignment="1">
      <alignment horizontal="left" vertical="center"/>
    </xf>
    <xf numFmtId="0" fontId="0" fillId="0" borderId="18" xfId="0" applyFill="1" applyBorder="1"/>
    <xf numFmtId="0" fontId="0" fillId="0" borderId="23" xfId="0" applyFill="1" applyBorder="1" applyAlignment="1">
      <alignment horizontal="center" vertical="center"/>
    </xf>
    <xf numFmtId="0" fontId="3" fillId="0" borderId="19" xfId="0" applyFont="1" applyFill="1" applyBorder="1" applyAlignment="1">
      <alignment horizontal="center" vertical="center"/>
    </xf>
    <xf numFmtId="0" fontId="88" fillId="0" borderId="18" xfId="0" applyFont="1" applyFill="1" applyBorder="1" applyAlignment="1">
      <alignment wrapText="1"/>
    </xf>
    <xf numFmtId="9" fontId="6" fillId="0" borderId="0" xfId="114" applyFont="1" applyFill="1" applyBorder="1" applyAlignment="1">
      <alignment horizontal="right" vertical="center"/>
    </xf>
    <xf numFmtId="3" fontId="88" fillId="0" borderId="0" xfId="0" applyNumberFormat="1" applyFont="1" applyFill="1" applyBorder="1" applyAlignment="1">
      <alignment horizontal="right"/>
    </xf>
    <xf numFmtId="0" fontId="88" fillId="0" borderId="0" xfId="0" applyFont="1" applyBorder="1" applyAlignment="1">
      <alignment horizontal="left" vertical="center"/>
    </xf>
    <xf numFmtId="0" fontId="0" fillId="33" borderId="16" xfId="0" applyFill="1" applyBorder="1"/>
    <xf numFmtId="0" fontId="0" fillId="33" borderId="25" xfId="0" applyFill="1" applyBorder="1" applyAlignment="1">
      <alignment horizontal="center" vertical="center"/>
    </xf>
    <xf numFmtId="0" fontId="64" fillId="0" borderId="0" xfId="0" applyFont="1" applyFill="1" applyBorder="1"/>
    <xf numFmtId="49" fontId="8" fillId="0" borderId="0" xfId="0" applyNumberFormat="1" applyFont="1" applyFill="1" applyBorder="1"/>
    <xf numFmtId="49" fontId="6" fillId="0" borderId="0" xfId="0" applyNumberFormat="1" applyFont="1" applyFill="1" applyBorder="1"/>
    <xf numFmtId="0" fontId="6" fillId="0" borderId="0" xfId="0" applyNumberFormat="1" applyFont="1" applyFill="1" applyBorder="1" applyAlignment="1">
      <alignment horizontal="right"/>
    </xf>
    <xf numFmtId="0" fontId="65" fillId="0" borderId="0" xfId="0" applyFont="1" applyFill="1" applyBorder="1"/>
    <xf numFmtId="49" fontId="1" fillId="0" borderId="0" xfId="0" applyNumberFormat="1" applyFont="1" applyFill="1"/>
    <xf numFmtId="49" fontId="0" fillId="0" borderId="0" xfId="0" applyNumberFormat="1" applyFill="1"/>
    <xf numFmtId="0" fontId="0" fillId="0" borderId="0" xfId="0" applyNumberFormat="1" applyFill="1" applyAlignment="1">
      <alignment horizontal="right"/>
    </xf>
    <xf numFmtId="0" fontId="89" fillId="0" borderId="0" xfId="0" applyFont="1"/>
    <xf numFmtId="0" fontId="0" fillId="0" borderId="18" xfId="0" applyFill="1" applyBorder="1" applyAlignment="1">
      <alignment horizontal="left" indent="1"/>
    </xf>
    <xf numFmtId="0" fontId="1" fillId="0" borderId="18" xfId="0" applyFont="1" applyBorder="1" applyAlignment="1">
      <alignment horizontal="left"/>
    </xf>
    <xf numFmtId="0" fontId="88" fillId="0" borderId="24" xfId="0" applyFont="1" applyBorder="1" applyAlignment="1">
      <alignment horizontal="left" vertical="center"/>
    </xf>
    <xf numFmtId="0" fontId="88" fillId="0" borderId="13" xfId="0" applyFont="1" applyBorder="1" applyAlignment="1">
      <alignment horizontal="left" vertical="center"/>
    </xf>
    <xf numFmtId="189" fontId="88" fillId="0" borderId="13" xfId="0" applyNumberFormat="1" applyFont="1" applyBorder="1" applyAlignment="1">
      <alignment horizontal="right" vertical="center"/>
    </xf>
    <xf numFmtId="189" fontId="88" fillId="0" borderId="22" xfId="0" applyNumberFormat="1" applyFont="1" applyBorder="1" applyAlignment="1">
      <alignment horizontal="right" vertical="center"/>
    </xf>
    <xf numFmtId="0" fontId="88" fillId="0" borderId="23" xfId="0" applyFont="1" applyBorder="1" applyAlignment="1">
      <alignment horizontal="left" vertical="center" indent="1"/>
    </xf>
    <xf numFmtId="0" fontId="88" fillId="0" borderId="18" xfId="0" applyFont="1" applyBorder="1" applyAlignment="1">
      <alignment horizontal="left" vertical="center"/>
    </xf>
    <xf numFmtId="198" fontId="88" fillId="0" borderId="0" xfId="114" applyNumberFormat="1" applyFont="1" applyBorder="1" applyAlignment="1">
      <alignment vertical="center"/>
    </xf>
    <xf numFmtId="0" fontId="88" fillId="0" borderId="25" xfId="0" applyFont="1" applyFill="1" applyBorder="1" applyAlignment="1">
      <alignment horizontal="left" vertical="center" wrapText="1" indent="1"/>
    </xf>
    <xf numFmtId="0" fontId="90" fillId="0" borderId="14" xfId="0" applyFont="1" applyBorder="1" applyAlignment="1">
      <alignment horizontal="left" vertical="center"/>
    </xf>
    <xf numFmtId="0" fontId="90" fillId="0" borderId="16" xfId="0" applyFont="1" applyBorder="1" applyAlignment="1">
      <alignment horizontal="left" vertical="center"/>
    </xf>
    <xf numFmtId="0" fontId="91" fillId="0" borderId="0" xfId="0" applyFont="1"/>
    <xf numFmtId="49" fontId="8" fillId="33" borderId="0" xfId="0" applyNumberFormat="1" applyFont="1" applyFill="1"/>
    <xf numFmtId="49" fontId="6" fillId="33" borderId="0" xfId="0" applyNumberFormat="1" applyFont="1" applyFill="1"/>
    <xf numFmtId="0" fontId="6" fillId="33" borderId="0" xfId="0" applyNumberFormat="1" applyFont="1" applyFill="1" applyAlignment="1">
      <alignment horizontal="right"/>
    </xf>
    <xf numFmtId="0" fontId="91" fillId="0" borderId="0" xfId="0" applyFont="1" applyFill="1"/>
    <xf numFmtId="0" fontId="0" fillId="33" borderId="24" xfId="0" applyFill="1" applyBorder="1"/>
    <xf numFmtId="0" fontId="88" fillId="0" borderId="36" xfId="0" applyFont="1" applyBorder="1" applyAlignment="1">
      <alignment horizontal="left" vertical="center"/>
    </xf>
    <xf numFmtId="0" fontId="0" fillId="0" borderId="37" xfId="0" applyBorder="1" applyAlignment="1">
      <alignment horizontal="left" vertical="center"/>
    </xf>
    <xf numFmtId="203" fontId="88" fillId="0" borderId="0" xfId="114" applyNumberFormat="1" applyFont="1" applyFill="1" applyBorder="1" applyAlignment="1">
      <alignment horizontal="right" vertical="center"/>
    </xf>
    <xf numFmtId="0" fontId="88" fillId="0" borderId="18" xfId="0" applyFont="1" applyFill="1" applyBorder="1" applyAlignment="1">
      <alignment horizontal="left" vertical="center" wrapText="1" indent="1"/>
    </xf>
    <xf numFmtId="0" fontId="87" fillId="0" borderId="18" xfId="0" applyFont="1" applyFill="1" applyBorder="1" applyAlignment="1">
      <alignment wrapText="1"/>
    </xf>
    <xf numFmtId="0" fontId="87" fillId="0" borderId="21" xfId="0" applyFont="1" applyBorder="1" applyAlignment="1">
      <alignment horizontal="left" vertical="center"/>
    </xf>
    <xf numFmtId="0" fontId="87" fillId="0" borderId="18" xfId="0" applyFont="1" applyFill="1" applyBorder="1" applyAlignment="1">
      <alignment horizontal="left" vertical="center" indent="1"/>
    </xf>
    <xf numFmtId="0" fontId="87" fillId="0" borderId="16" xfId="0" applyFont="1" applyFill="1" applyBorder="1" applyAlignment="1">
      <alignment horizontal="left" vertical="center" wrapText="1" indent="1"/>
    </xf>
    <xf numFmtId="0" fontId="87" fillId="0" borderId="0" xfId="0" applyFont="1" applyFill="1" applyBorder="1" applyAlignment="1">
      <alignment wrapText="1"/>
    </xf>
    <xf numFmtId="3" fontId="87" fillId="0" borderId="0" xfId="0" applyNumberFormat="1" applyFont="1" applyFill="1" applyBorder="1" applyAlignment="1">
      <alignment horizontal="right"/>
    </xf>
    <xf numFmtId="10" fontId="87" fillId="0" borderId="0" xfId="114" applyNumberFormat="1" applyFont="1" applyFill="1" applyBorder="1" applyAlignment="1">
      <alignment horizontal="right" vertical="center"/>
    </xf>
    <xf numFmtId="0" fontId="87" fillId="0" borderId="0" xfId="0" applyFont="1" applyFill="1" applyBorder="1" applyAlignment="1">
      <alignment horizontal="left" vertical="center"/>
    </xf>
    <xf numFmtId="3" fontId="87" fillId="0" borderId="13" xfId="0" applyNumberFormat="1" applyFont="1" applyFill="1" applyBorder="1" applyAlignment="1">
      <alignment horizontal="right"/>
    </xf>
    <xf numFmtId="3" fontId="87" fillId="0" borderId="22" xfId="0" applyNumberFormat="1" applyFont="1" applyFill="1" applyBorder="1" applyAlignment="1">
      <alignment horizontal="right"/>
    </xf>
    <xf numFmtId="0" fontId="87" fillId="0" borderId="23" xfId="0" applyFont="1" applyFill="1" applyBorder="1" applyAlignment="1">
      <alignment horizontal="left" vertical="center"/>
    </xf>
    <xf numFmtId="0" fontId="87" fillId="0" borderId="25" xfId="0" applyFont="1" applyFill="1" applyBorder="1" applyAlignment="1">
      <alignment horizontal="left" vertical="center"/>
    </xf>
    <xf numFmtId="1" fontId="88" fillId="0" borderId="13" xfId="0" applyNumberFormat="1" applyFont="1" applyBorder="1" applyAlignment="1">
      <alignment horizontal="right" vertical="center"/>
    </xf>
    <xf numFmtId="49" fontId="93" fillId="0" borderId="0" xfId="0" applyNumberFormat="1" applyFont="1" applyFill="1" applyBorder="1" applyAlignment="1">
      <alignment horizontal="left" indent="1"/>
    </xf>
    <xf numFmtId="49" fontId="0" fillId="0" borderId="0" xfId="0" applyNumberFormat="1" applyFill="1" applyBorder="1" applyAlignment="1"/>
    <xf numFmtId="0" fontId="0" fillId="0" borderId="0" xfId="0" applyAlignment="1"/>
    <xf numFmtId="49" fontId="0" fillId="0" borderId="24" xfId="0" applyNumberFormat="1" applyBorder="1" applyAlignment="1">
      <alignment horizontal="left" indent="1"/>
    </xf>
    <xf numFmtId="49" fontId="0" fillId="0" borderId="23" xfId="0" applyNumberFormat="1" applyBorder="1" applyAlignment="1">
      <alignment horizontal="left" indent="1"/>
    </xf>
    <xf numFmtId="49" fontId="1" fillId="0" borderId="23" xfId="0" applyNumberFormat="1" applyFont="1" applyBorder="1" applyAlignment="1">
      <alignment horizontal="left" indent="1"/>
    </xf>
    <xf numFmtId="49" fontId="0" fillId="0" borderId="41" xfId="0" applyNumberFormat="1" applyBorder="1" applyAlignment="1">
      <alignment horizontal="left" indent="1"/>
    </xf>
    <xf numFmtId="0" fontId="0" fillId="0" borderId="23" xfId="0" applyBorder="1"/>
    <xf numFmtId="49" fontId="0" fillId="0" borderId="16" xfId="0" applyNumberFormat="1" applyBorder="1" applyAlignment="1">
      <alignment horizontal="left" vertical="center" wrapText="1"/>
    </xf>
    <xf numFmtId="10" fontId="87" fillId="0" borderId="19" xfId="114" applyNumberFormat="1" applyFont="1" applyFill="1" applyBorder="1" applyAlignment="1">
      <alignment horizontal="right" vertical="center"/>
    </xf>
    <xf numFmtId="0" fontId="87" fillId="0" borderId="14" xfId="0" applyFont="1" applyFill="1" applyBorder="1" applyAlignment="1">
      <alignment horizontal="left" vertical="center"/>
    </xf>
    <xf numFmtId="3" fontId="0" fillId="0" borderId="14" xfId="0" applyNumberFormat="1" applyBorder="1" applyAlignment="1">
      <alignment wrapText="1"/>
    </xf>
    <xf numFmtId="3" fontId="0" fillId="0" borderId="17" xfId="0" applyNumberFormat="1" applyBorder="1" applyAlignment="1">
      <alignment wrapText="1"/>
    </xf>
    <xf numFmtId="49" fontId="0" fillId="0" borderId="0" xfId="0" applyNumberFormat="1" applyBorder="1" applyAlignment="1">
      <alignment vertical="center" wrapText="1"/>
    </xf>
    <xf numFmtId="204" fontId="0" fillId="0" borderId="0" xfId="39" applyNumberFormat="1" applyFont="1" applyBorder="1" applyAlignment="1">
      <alignment wrapText="1"/>
    </xf>
    <xf numFmtId="0" fontId="0" fillId="33" borderId="21" xfId="0" applyFill="1" applyBorder="1" applyAlignment="1">
      <alignment wrapText="1"/>
    </xf>
    <xf numFmtId="0" fontId="0" fillId="33" borderId="13" xfId="0" applyFill="1" applyBorder="1" applyAlignment="1">
      <alignment horizontal="center" vertical="center" wrapText="1"/>
    </xf>
    <xf numFmtId="0" fontId="0" fillId="33" borderId="22" xfId="0" applyFill="1" applyBorder="1" applyAlignment="1">
      <alignment horizontal="center" vertical="center" wrapText="1"/>
    </xf>
    <xf numFmtId="49" fontId="0" fillId="0" borderId="16" xfId="0" applyNumberFormat="1" applyBorder="1" applyAlignment="1">
      <alignment vertical="center" wrapText="1"/>
    </xf>
    <xf numFmtId="0" fontId="0" fillId="0" borderId="0" xfId="0" applyBorder="1" applyAlignment="1">
      <alignment vertical="center" wrapText="1"/>
    </xf>
    <xf numFmtId="49" fontId="1" fillId="0" borderId="0" xfId="0" applyNumberFormat="1" applyFont="1" applyBorder="1" applyAlignment="1">
      <alignment vertical="center" wrapText="1"/>
    </xf>
    <xf numFmtId="0" fontId="0" fillId="0" borderId="0" xfId="0" applyFill="1" applyBorder="1" applyAlignment="1">
      <alignment vertical="center" wrapText="1"/>
    </xf>
    <xf numFmtId="49" fontId="1" fillId="0" borderId="0" xfId="0" applyNumberFormat="1" applyFont="1" applyFill="1" applyBorder="1" applyAlignment="1">
      <alignment vertical="center" wrapText="1"/>
    </xf>
    <xf numFmtId="49" fontId="0" fillId="0" borderId="0" xfId="0" applyNumberFormat="1" applyFill="1" applyBorder="1" applyAlignment="1">
      <alignment horizontal="right" vertical="center" wrapText="1"/>
    </xf>
    <xf numFmtId="0" fontId="0" fillId="0" borderId="0" xfId="0" applyNumberFormat="1" applyFill="1" applyBorder="1" applyAlignment="1">
      <alignment horizontal="right" vertical="center" wrapText="1"/>
    </xf>
    <xf numFmtId="49" fontId="0" fillId="0" borderId="0" xfId="0" applyNumberFormat="1" applyBorder="1" applyAlignment="1">
      <alignment horizontal="left" vertical="center" wrapText="1"/>
    </xf>
    <xf numFmtId="0" fontId="1" fillId="0" borderId="0" xfId="0" applyFont="1" applyBorder="1" applyAlignment="1">
      <alignment horizontal="left" wrapText="1"/>
    </xf>
    <xf numFmtId="0" fontId="3" fillId="0" borderId="0" xfId="0" applyFont="1" applyBorder="1" applyAlignment="1">
      <alignment wrapText="1"/>
    </xf>
    <xf numFmtId="3" fontId="0" fillId="0" borderId="0" xfId="0" applyNumberFormat="1" applyFill="1" applyBorder="1" applyAlignment="1">
      <alignment vertical="center" wrapText="1"/>
    </xf>
    <xf numFmtId="3" fontId="0" fillId="0" borderId="0" xfId="0" applyNumberFormat="1" applyFill="1" applyBorder="1" applyAlignment="1">
      <alignment horizontal="right" vertical="center" wrapText="1"/>
    </xf>
    <xf numFmtId="0" fontId="88" fillId="0" borderId="0" xfId="0" applyFont="1" applyBorder="1" applyAlignment="1">
      <alignment wrapText="1"/>
    </xf>
    <xf numFmtId="196" fontId="88" fillId="0" borderId="0" xfId="114" applyNumberFormat="1" applyFont="1" applyBorder="1" applyAlignment="1">
      <alignment wrapText="1"/>
    </xf>
    <xf numFmtId="0" fontId="87" fillId="0" borderId="13" xfId="0" applyFont="1" applyFill="1" applyBorder="1" applyAlignment="1">
      <alignment horizontal="left" vertical="center"/>
    </xf>
    <xf numFmtId="10" fontId="87" fillId="0" borderId="14" xfId="114" applyNumberFormat="1" applyFont="1" applyFill="1" applyBorder="1" applyAlignment="1">
      <alignment horizontal="right" vertical="center"/>
    </xf>
    <xf numFmtId="10" fontId="87" fillId="0" borderId="17" xfId="114" applyNumberFormat="1" applyFont="1" applyFill="1" applyBorder="1" applyAlignment="1">
      <alignment horizontal="right" vertical="center"/>
    </xf>
    <xf numFmtId="3" fontId="88" fillId="0" borderId="13" xfId="0" applyNumberFormat="1" applyFont="1" applyBorder="1" applyAlignment="1">
      <alignment wrapText="1"/>
    </xf>
    <xf numFmtId="3" fontId="88" fillId="0" borderId="22" xfId="0" applyNumberFormat="1" applyFont="1" applyBorder="1" applyAlignment="1">
      <alignment wrapText="1"/>
    </xf>
    <xf numFmtId="196" fontId="88" fillId="0" borderId="19" xfId="114" applyNumberFormat="1" applyFont="1" applyBorder="1" applyAlignment="1">
      <alignment wrapText="1"/>
    </xf>
    <xf numFmtId="196" fontId="88" fillId="0" borderId="14" xfId="114" applyNumberFormat="1" applyFont="1" applyBorder="1" applyAlignment="1">
      <alignment wrapText="1"/>
    </xf>
    <xf numFmtId="196" fontId="88" fillId="0" borderId="17" xfId="114" applyNumberFormat="1" applyFont="1" applyBorder="1" applyAlignment="1">
      <alignment wrapText="1"/>
    </xf>
    <xf numFmtId="0" fontId="0" fillId="0" borderId="21" xfId="0" applyFill="1" applyBorder="1" applyAlignment="1">
      <alignment horizontal="left" vertical="center" wrapText="1"/>
    </xf>
    <xf numFmtId="3" fontId="0" fillId="0" borderId="13" xfId="0" applyNumberFormat="1" applyFill="1" applyBorder="1" applyAlignment="1">
      <alignment vertical="center" wrapText="1"/>
    </xf>
    <xf numFmtId="3" fontId="0" fillId="0" borderId="22" xfId="0" applyNumberFormat="1" applyFill="1" applyBorder="1" applyAlignment="1">
      <alignment vertical="center" wrapText="1"/>
    </xf>
    <xf numFmtId="0" fontId="15" fillId="0" borderId="18" xfId="0" applyFont="1" applyFill="1" applyBorder="1" applyAlignment="1">
      <alignment horizontal="left" vertical="center" wrapText="1"/>
    </xf>
    <xf numFmtId="3" fontId="0" fillId="0" borderId="19" xfId="0" applyNumberFormat="1" applyFill="1" applyBorder="1" applyAlignment="1">
      <alignment horizontal="right" vertical="center" wrapText="1"/>
    </xf>
    <xf numFmtId="0" fontId="0" fillId="0" borderId="18" xfId="0" applyFill="1" applyBorder="1" applyAlignment="1">
      <alignment horizontal="left" vertical="center" wrapText="1"/>
    </xf>
    <xf numFmtId="3" fontId="0" fillId="0" borderId="19" xfId="0" applyNumberFormat="1" applyFill="1" applyBorder="1" applyAlignment="1">
      <alignment vertical="center" wrapText="1"/>
    </xf>
    <xf numFmtId="0" fontId="0" fillId="0" borderId="16" xfId="0" applyFill="1" applyBorder="1" applyAlignment="1">
      <alignment horizontal="left" vertical="center" wrapText="1"/>
    </xf>
    <xf numFmtId="3" fontId="0" fillId="0" borderId="14" xfId="0" applyNumberFormat="1" applyFill="1" applyBorder="1" applyAlignment="1">
      <alignment vertical="center" wrapText="1"/>
    </xf>
    <xf numFmtId="3" fontId="0" fillId="0" borderId="17" xfId="0" applyNumberFormat="1" applyFill="1" applyBorder="1" applyAlignment="1">
      <alignment vertical="center" wrapText="1"/>
    </xf>
    <xf numFmtId="0" fontId="88" fillId="0" borderId="41" xfId="0" applyFont="1" applyFill="1" applyBorder="1" applyAlignment="1">
      <alignment vertical="center" wrapText="1"/>
    </xf>
    <xf numFmtId="0" fontId="14" fillId="0" borderId="0" xfId="0" applyFont="1" applyBorder="1" applyAlignment="1">
      <alignment vertical="center"/>
    </xf>
    <xf numFmtId="49" fontId="10" fillId="0" borderId="0" xfId="0" applyNumberFormat="1" applyFont="1" applyBorder="1" applyAlignment="1">
      <alignment vertical="center"/>
    </xf>
    <xf numFmtId="49" fontId="12" fillId="0" borderId="0" xfId="0" applyNumberFormat="1" applyFont="1" applyBorder="1" applyAlignment="1">
      <alignment vertical="center"/>
    </xf>
    <xf numFmtId="49" fontId="11" fillId="0" borderId="0" xfId="0" applyNumberFormat="1" applyFont="1" applyBorder="1" applyAlignment="1">
      <alignment vertical="center"/>
    </xf>
    <xf numFmtId="3" fontId="87" fillId="0" borderId="21" xfId="0" applyNumberFormat="1" applyFont="1" applyFill="1" applyBorder="1" applyAlignment="1">
      <alignment horizontal="right"/>
    </xf>
    <xf numFmtId="10" fontId="87" fillId="0" borderId="18" xfId="114" applyNumberFormat="1" applyFont="1" applyFill="1" applyBorder="1" applyAlignment="1">
      <alignment horizontal="right" vertical="center"/>
    </xf>
    <xf numFmtId="0" fontId="87" fillId="0" borderId="18" xfId="0" applyFont="1" applyFill="1" applyBorder="1" applyAlignment="1">
      <alignment horizontal="left" vertical="center" wrapText="1" indent="1"/>
    </xf>
    <xf numFmtId="0" fontId="6" fillId="42" borderId="26" xfId="0" applyFont="1" applyFill="1" applyBorder="1" applyAlignment="1">
      <alignment horizontal="left" vertical="center"/>
    </xf>
    <xf numFmtId="0" fontId="6" fillId="0" borderId="16" xfId="0" applyFont="1" applyFill="1" applyBorder="1" applyAlignment="1">
      <alignment horizontal="left" indent="1"/>
    </xf>
    <xf numFmtId="0" fontId="88" fillId="0" borderId="24" xfId="0" applyFont="1" applyFill="1" applyBorder="1" applyAlignment="1">
      <alignment wrapText="1"/>
    </xf>
    <xf numFmtId="0" fontId="8" fillId="0" borderId="23" xfId="0" applyFont="1" applyFill="1" applyBorder="1"/>
    <xf numFmtId="0" fontId="6" fillId="0" borderId="23" xfId="0" applyFont="1" applyFill="1" applyBorder="1" applyAlignment="1">
      <alignment horizontal="left" indent="1"/>
    </xf>
    <xf numFmtId="0" fontId="8" fillId="0" borderId="23" xfId="0" applyFont="1" applyFill="1" applyBorder="1" applyAlignment="1"/>
    <xf numFmtId="0" fontId="6" fillId="0" borderId="23" xfId="0" applyFont="1" applyFill="1" applyBorder="1" applyAlignment="1">
      <alignment wrapText="1"/>
    </xf>
    <xf numFmtId="0" fontId="0" fillId="0" borderId="23" xfId="0" applyBorder="1" applyAlignment="1">
      <alignment horizontal="left" indent="1"/>
    </xf>
    <xf numFmtId="0" fontId="1" fillId="0" borderId="23" xfId="0" applyFont="1" applyBorder="1" applyAlignment="1"/>
    <xf numFmtId="0" fontId="6" fillId="0" borderId="25" xfId="0" applyFont="1" applyFill="1" applyBorder="1" applyAlignment="1">
      <alignment horizontal="left" indent="1"/>
    </xf>
    <xf numFmtId="0" fontId="6" fillId="0" borderId="25" xfId="0" applyFont="1" applyFill="1" applyBorder="1"/>
    <xf numFmtId="0" fontId="65" fillId="0" borderId="24" xfId="0" applyFont="1" applyFill="1" applyBorder="1" applyAlignment="1">
      <alignment horizontal="center" vertical="center"/>
    </xf>
    <xf numFmtId="0" fontId="65" fillId="0" borderId="23" xfId="0" applyFont="1" applyFill="1" applyBorder="1" applyAlignment="1">
      <alignment horizontal="center" vertical="center"/>
    </xf>
    <xf numFmtId="3" fontId="88" fillId="0" borderId="21" xfId="0" applyNumberFormat="1" applyFont="1" applyFill="1" applyBorder="1" applyAlignment="1">
      <alignment horizontal="right"/>
    </xf>
    <xf numFmtId="10" fontId="88" fillId="0" borderId="18" xfId="114" applyNumberFormat="1" applyFont="1" applyFill="1" applyBorder="1" applyAlignment="1">
      <alignment horizontal="right" vertical="center"/>
    </xf>
    <xf numFmtId="0" fontId="6" fillId="0" borderId="25" xfId="0" applyFont="1" applyFill="1" applyBorder="1" applyAlignment="1">
      <alignment horizontal="left" vertical="center"/>
    </xf>
    <xf numFmtId="0" fontId="90" fillId="0" borderId="25" xfId="0" applyFont="1" applyFill="1" applyBorder="1" applyAlignment="1">
      <alignment horizontal="left" vertical="center"/>
    </xf>
    <xf numFmtId="0" fontId="90" fillId="0" borderId="0" xfId="0" applyFont="1" applyFill="1" applyBorder="1" applyAlignment="1">
      <alignment horizontal="left" vertical="center"/>
    </xf>
    <xf numFmtId="0" fontId="0" fillId="33" borderId="21" xfId="0" applyFill="1" applyBorder="1" applyAlignment="1">
      <alignment horizontal="right"/>
    </xf>
    <xf numFmtId="0" fontId="6" fillId="0" borderId="0" xfId="0" applyFont="1" applyFill="1" applyBorder="1" applyAlignment="1">
      <alignment horizontal="right"/>
    </xf>
    <xf numFmtId="0" fontId="0" fillId="0" borderId="23" xfId="0" applyFill="1" applyBorder="1" applyAlignment="1">
      <alignment horizontal="right" vertical="center"/>
    </xf>
    <xf numFmtId="0" fontId="0" fillId="0" borderId="21" xfId="0" applyFill="1" applyBorder="1" applyAlignment="1">
      <alignment horizontal="right" vertical="center"/>
    </xf>
    <xf numFmtId="0" fontId="0" fillId="0" borderId="13" xfId="0" applyFill="1" applyBorder="1" applyAlignment="1">
      <alignment horizontal="right" vertical="center"/>
    </xf>
    <xf numFmtId="0" fontId="0" fillId="0" borderId="22" xfId="0" applyFill="1" applyBorder="1" applyAlignment="1">
      <alignment horizontal="right" vertical="center"/>
    </xf>
    <xf numFmtId="0" fontId="87" fillId="0" borderId="24"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0" xfId="0" applyFont="1" applyFill="1" applyBorder="1" applyAlignment="1">
      <alignment horizontal="right" vertical="center"/>
    </xf>
    <xf numFmtId="0" fontId="87" fillId="0" borderId="23" xfId="0" applyFont="1" applyFill="1" applyBorder="1" applyAlignment="1">
      <alignment horizontal="right" vertical="center"/>
    </xf>
    <xf numFmtId="0" fontId="87" fillId="0" borderId="18" xfId="0" applyFont="1" applyFill="1" applyBorder="1" applyAlignment="1">
      <alignment horizontal="right" vertical="center"/>
    </xf>
    <xf numFmtId="0" fontId="0" fillId="33" borderId="13" xfId="0" applyFill="1" applyBorder="1" applyAlignment="1">
      <alignment horizontal="right"/>
    </xf>
    <xf numFmtId="0" fontId="0" fillId="33" borderId="22" xfId="0" applyFill="1" applyBorder="1" applyAlignment="1">
      <alignment horizontal="right"/>
    </xf>
    <xf numFmtId="0" fontId="6" fillId="0" borderId="24"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22" xfId="0" applyFont="1" applyFill="1" applyBorder="1" applyAlignment="1">
      <alignment horizontal="right" vertical="center"/>
    </xf>
    <xf numFmtId="0" fontId="6" fillId="0" borderId="23" xfId="0" applyFont="1" applyFill="1" applyBorder="1" applyAlignment="1">
      <alignment horizontal="right"/>
    </xf>
    <xf numFmtId="0" fontId="6" fillId="0" borderId="19" xfId="0" applyFont="1" applyFill="1" applyBorder="1" applyAlignment="1">
      <alignment horizontal="right"/>
    </xf>
    <xf numFmtId="10" fontId="6" fillId="0" borderId="23" xfId="0" applyNumberFormat="1" applyFont="1" applyFill="1" applyBorder="1" applyAlignment="1">
      <alignment horizontal="right"/>
    </xf>
    <xf numFmtId="10" fontId="6" fillId="0" borderId="0" xfId="0" applyNumberFormat="1" applyFont="1" applyFill="1" applyBorder="1" applyAlignment="1">
      <alignment horizontal="right"/>
    </xf>
    <xf numFmtId="0" fontId="6" fillId="0" borderId="25" xfId="0" applyFont="1" applyFill="1" applyBorder="1" applyAlignment="1">
      <alignment horizontal="right"/>
    </xf>
    <xf numFmtId="2" fontId="6" fillId="0" borderId="14" xfId="0" applyNumberFormat="1" applyFont="1" applyFill="1" applyBorder="1" applyAlignment="1">
      <alignment horizontal="right"/>
    </xf>
    <xf numFmtId="2" fontId="6" fillId="0" borderId="17" xfId="0" applyNumberFormat="1" applyFont="1" applyFill="1" applyBorder="1" applyAlignment="1">
      <alignment horizontal="right"/>
    </xf>
    <xf numFmtId="0" fontId="88" fillId="0" borderId="23" xfId="0" applyFont="1" applyFill="1" applyBorder="1" applyAlignment="1">
      <alignment horizontal="right" vertical="center"/>
    </xf>
    <xf numFmtId="0" fontId="88" fillId="0" borderId="18" xfId="0" applyFont="1" applyFill="1" applyBorder="1" applyAlignment="1">
      <alignment horizontal="right" vertical="center"/>
    </xf>
    <xf numFmtId="0" fontId="0" fillId="33" borderId="20" xfId="0" applyFill="1" applyBorder="1" applyAlignment="1">
      <alignment horizontal="right"/>
    </xf>
    <xf numFmtId="0" fontId="0" fillId="33" borderId="15" xfId="0" applyFill="1" applyBorder="1" applyAlignment="1">
      <alignment horizontal="right"/>
    </xf>
    <xf numFmtId="0" fontId="0" fillId="33" borderId="26" xfId="0" applyFill="1" applyBorder="1" applyAlignment="1">
      <alignment horizontal="right"/>
    </xf>
    <xf numFmtId="0" fontId="6" fillId="0" borderId="23" xfId="0" applyFont="1" applyFill="1" applyBorder="1" applyAlignment="1">
      <alignment horizontal="right" vertical="center"/>
    </xf>
    <xf numFmtId="2" fontId="6" fillId="0" borderId="0" xfId="0" applyNumberFormat="1" applyFont="1" applyFill="1" applyBorder="1" applyAlignment="1">
      <alignment horizontal="right"/>
    </xf>
    <xf numFmtId="2" fontId="6" fillId="0" borderId="19" xfId="0" applyNumberFormat="1" applyFont="1" applyFill="1" applyBorder="1" applyAlignment="1">
      <alignment horizontal="right"/>
    </xf>
    <xf numFmtId="0" fontId="88" fillId="0" borderId="24" xfId="0" applyFont="1" applyFill="1" applyBorder="1" applyAlignment="1">
      <alignment horizontal="right" vertical="center"/>
    </xf>
    <xf numFmtId="0" fontId="6" fillId="0" borderId="33" xfId="0" applyFont="1" applyFill="1" applyBorder="1" applyAlignment="1">
      <alignment horizontal="right"/>
    </xf>
    <xf numFmtId="2" fontId="6" fillId="0" borderId="33" xfId="0" applyNumberFormat="1" applyFont="1" applyFill="1" applyBorder="1" applyAlignment="1">
      <alignment horizontal="right"/>
    </xf>
    <xf numFmtId="1" fontId="6" fillId="0" borderId="0" xfId="0" applyNumberFormat="1" applyFont="1" applyFill="1" applyBorder="1" applyAlignment="1">
      <alignment horizontal="right"/>
    </xf>
    <xf numFmtId="1" fontId="6" fillId="0" borderId="33" xfId="0" applyNumberFormat="1" applyFont="1" applyFill="1" applyBorder="1" applyAlignment="1">
      <alignment horizontal="right"/>
    </xf>
    <xf numFmtId="10" fontId="88" fillId="0" borderId="14" xfId="114" applyNumberFormat="1" applyFont="1" applyFill="1" applyBorder="1" applyAlignment="1">
      <alignment horizontal="right" vertical="center"/>
    </xf>
    <xf numFmtId="0" fontId="6" fillId="0" borderId="23" xfId="0" applyFont="1" applyFill="1" applyBorder="1" applyAlignment="1">
      <alignment horizontal="left" vertical="center"/>
    </xf>
    <xf numFmtId="0" fontId="0" fillId="33" borderId="41" xfId="0" applyFill="1" applyBorder="1"/>
    <xf numFmtId="9" fontId="6" fillId="0" borderId="23" xfId="114" applyFont="1" applyFill="1" applyBorder="1"/>
    <xf numFmtId="9" fontId="6" fillId="0" borderId="23" xfId="114" applyFont="1" applyFill="1" applyBorder="1" applyAlignment="1">
      <alignment horizontal="right" vertical="center"/>
    </xf>
    <xf numFmtId="3" fontId="6" fillId="0" borderId="25"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0" fontId="6" fillId="42" borderId="41" xfId="0" applyFont="1" applyFill="1" applyBorder="1" applyAlignment="1">
      <alignment horizontal="left" vertical="center"/>
    </xf>
    <xf numFmtId="0" fontId="89" fillId="0" borderId="18" xfId="0" applyFont="1" applyBorder="1"/>
    <xf numFmtId="198" fontId="88" fillId="0" borderId="14" xfId="114" applyNumberFormat="1" applyFont="1" applyBorder="1" applyAlignment="1">
      <alignment vertical="center"/>
    </xf>
    <xf numFmtId="198" fontId="88" fillId="0" borderId="19" xfId="114" applyNumberFormat="1" applyFont="1" applyBorder="1" applyAlignment="1">
      <alignment vertical="center"/>
    </xf>
    <xf numFmtId="198" fontId="88" fillId="0" borderId="17" xfId="114" applyNumberFormat="1" applyFont="1" applyBorder="1" applyAlignment="1">
      <alignment vertical="center"/>
    </xf>
    <xf numFmtId="0" fontId="88" fillId="0" borderId="35" xfId="0" applyFont="1" applyFill="1" applyBorder="1" applyAlignment="1">
      <alignment horizontal="left" vertical="center" wrapText="1" indent="1"/>
    </xf>
    <xf numFmtId="0" fontId="0" fillId="41" borderId="23" xfId="0" applyFill="1" applyBorder="1" applyAlignment="1">
      <alignment horizontal="center" vertical="center"/>
    </xf>
    <xf numFmtId="0" fontId="88" fillId="0" borderId="23" xfId="0" applyFont="1" applyBorder="1" applyAlignment="1">
      <alignment horizontal="left" vertical="center"/>
    </xf>
    <xf numFmtId="0" fontId="88" fillId="0" borderId="25" xfId="0" applyFont="1" applyBorder="1" applyAlignment="1">
      <alignment horizontal="left" vertical="center"/>
    </xf>
    <xf numFmtId="0" fontId="87" fillId="0" borderId="21" xfId="0" applyFont="1" applyFill="1" applyBorder="1" applyAlignment="1">
      <alignment wrapText="1"/>
    </xf>
    <xf numFmtId="0" fontId="0" fillId="0" borderId="24" xfId="0" applyFill="1" applyBorder="1" applyAlignment="1">
      <alignment horizontal="center" vertical="center"/>
    </xf>
    <xf numFmtId="0" fontId="0" fillId="41" borderId="18" xfId="0" applyFill="1" applyBorder="1"/>
    <xf numFmtId="0" fontId="87" fillId="0" borderId="18" xfId="0" applyFont="1" applyBorder="1" applyAlignment="1">
      <alignment horizontal="left" vertical="center"/>
    </xf>
    <xf numFmtId="3" fontId="87" fillId="0" borderId="19" xfId="0" applyNumberFormat="1" applyFont="1" applyFill="1" applyBorder="1" applyAlignment="1">
      <alignment horizontal="right"/>
    </xf>
    <xf numFmtId="9" fontId="87" fillId="0" borderId="14" xfId="114" applyFont="1" applyFill="1" applyBorder="1" applyAlignment="1">
      <alignment horizontal="right" vertical="center"/>
    </xf>
    <xf numFmtId="9" fontId="87" fillId="0" borderId="17" xfId="114" applyFont="1" applyFill="1" applyBorder="1" applyAlignment="1">
      <alignment horizontal="right" vertical="center"/>
    </xf>
    <xf numFmtId="198" fontId="88" fillId="0" borderId="14" xfId="114" applyNumberFormat="1" applyFont="1" applyFill="1" applyBorder="1" applyAlignment="1">
      <alignment horizontal="right" vertical="center"/>
    </xf>
    <xf numFmtId="198" fontId="88" fillId="0" borderId="17" xfId="114" applyNumberFormat="1" applyFont="1" applyFill="1" applyBorder="1" applyAlignment="1">
      <alignment horizontal="right" vertical="center"/>
    </xf>
    <xf numFmtId="0" fontId="0" fillId="33" borderId="23" xfId="0" applyFill="1" applyBorder="1" applyAlignment="1">
      <alignment horizontal="center" vertical="center"/>
    </xf>
    <xf numFmtId="0" fontId="79" fillId="41" borderId="23" xfId="0" applyFont="1" applyFill="1" applyBorder="1"/>
    <xf numFmtId="0" fontId="92" fillId="0" borderId="18" xfId="0" applyFont="1" applyBorder="1"/>
    <xf numFmtId="0" fontId="1" fillId="0" borderId="18" xfId="0" applyFont="1" applyFill="1" applyBorder="1"/>
    <xf numFmtId="0" fontId="0" fillId="0" borderId="18" xfId="0" quotePrefix="1" applyBorder="1" applyAlignment="1">
      <alignment horizontal="left" indent="1"/>
    </xf>
    <xf numFmtId="0" fontId="0" fillId="0" borderId="18" xfId="0" quotePrefix="1" applyBorder="1" applyAlignment="1">
      <alignment horizontal="left" indent="3"/>
    </xf>
    <xf numFmtId="0" fontId="0" fillId="0" borderId="18" xfId="0" quotePrefix="1" applyBorder="1" applyAlignment="1">
      <alignment horizontal="left" indent="2"/>
    </xf>
    <xf numFmtId="0" fontId="6" fillId="41" borderId="18" xfId="0" applyFont="1" applyFill="1" applyBorder="1" applyAlignment="1">
      <alignment horizontal="left" indent="1"/>
    </xf>
    <xf numFmtId="3" fontId="6" fillId="41" borderId="19" xfId="0" applyNumberFormat="1" applyFont="1" applyFill="1" applyBorder="1" applyAlignment="1">
      <alignment horizontal="right" vertical="center"/>
    </xf>
    <xf numFmtId="0" fontId="0" fillId="0" borderId="16" xfId="0" applyBorder="1" applyAlignment="1">
      <alignment horizontal="left" indent="1"/>
    </xf>
    <xf numFmtId="1" fontId="0" fillId="0" borderId="19" xfId="0" applyNumberFormat="1" applyBorder="1"/>
    <xf numFmtId="0" fontId="88" fillId="0" borderId="18" xfId="0" applyFont="1" applyBorder="1" applyAlignment="1">
      <alignment horizontal="left" vertical="center" indent="1"/>
    </xf>
    <xf numFmtId="0" fontId="3" fillId="41" borderId="23" xfId="0" applyFont="1" applyFill="1" applyBorder="1" applyAlignment="1">
      <alignment horizontal="center" vertical="center"/>
    </xf>
    <xf numFmtId="0" fontId="3" fillId="0" borderId="23" xfId="0" applyFont="1" applyFill="1" applyBorder="1" applyAlignment="1">
      <alignment horizontal="center" vertical="center"/>
    </xf>
    <xf numFmtId="0" fontId="0" fillId="41" borderId="23" xfId="0" applyFill="1" applyBorder="1"/>
    <xf numFmtId="0" fontId="0" fillId="0" borderId="24" xfId="0" applyBorder="1" applyAlignment="1">
      <alignment horizontal="left" vertical="center"/>
    </xf>
    <xf numFmtId="0" fontId="0" fillId="0" borderId="23" xfId="0" applyBorder="1" applyAlignment="1">
      <alignment horizontal="left" vertical="center"/>
    </xf>
    <xf numFmtId="0" fontId="0" fillId="0" borderId="24" xfId="0" applyFill="1" applyBorder="1" applyAlignment="1">
      <alignment horizontal="left" vertical="center" wrapText="1"/>
    </xf>
    <xf numFmtId="0" fontId="0" fillId="0" borderId="23" xfId="0" applyFill="1" applyBorder="1" applyAlignment="1">
      <alignment horizontal="left" vertical="center" wrapText="1"/>
    </xf>
    <xf numFmtId="0" fontId="0" fillId="0" borderId="25" xfId="0" applyFill="1" applyBorder="1" applyAlignment="1">
      <alignment horizontal="left" vertical="center" wrapText="1"/>
    </xf>
    <xf numFmtId="0" fontId="88" fillId="0" borderId="23" xfId="0" applyFont="1" applyFill="1" applyBorder="1" applyAlignment="1">
      <alignment horizontal="left" vertical="center" indent="1"/>
    </xf>
    <xf numFmtId="0" fontId="87" fillId="0" borderId="19" xfId="0" applyFont="1" applyFill="1" applyBorder="1" applyAlignment="1">
      <alignment horizontal="left" vertical="center"/>
    </xf>
    <xf numFmtId="0" fontId="0" fillId="41" borderId="19" xfId="0" applyFill="1" applyBorder="1"/>
    <xf numFmtId="0" fontId="87" fillId="0" borderId="19" xfId="0" applyFont="1" applyBorder="1" applyAlignment="1">
      <alignment horizontal="left" vertical="center"/>
    </xf>
    <xf numFmtId="0" fontId="87" fillId="0" borderId="19" xfId="0" applyFont="1" applyFill="1" applyBorder="1" applyAlignment="1">
      <alignment horizontal="left" vertical="center" indent="1"/>
    </xf>
    <xf numFmtId="0" fontId="87" fillId="0" borderId="19" xfId="0" applyFont="1" applyFill="1" applyBorder="1" applyAlignment="1">
      <alignment horizontal="left" vertical="center" wrapText="1" indent="1"/>
    </xf>
    <xf numFmtId="0" fontId="3" fillId="0" borderId="19" xfId="0" applyFont="1" applyBorder="1"/>
    <xf numFmtId="1" fontId="0" fillId="0" borderId="23" xfId="0" applyNumberFormat="1" applyFill="1" applyBorder="1" applyAlignment="1">
      <alignment horizontal="right" vertical="center"/>
    </xf>
    <xf numFmtId="1" fontId="0" fillId="0" borderId="0" xfId="0" applyNumberFormat="1" applyFill="1" applyBorder="1" applyAlignment="1">
      <alignment horizontal="right" vertical="center"/>
    </xf>
    <xf numFmtId="3" fontId="0" fillId="0" borderId="0" xfId="0" applyNumberFormat="1" applyFill="1" applyBorder="1" applyAlignment="1">
      <alignment horizontal="right" vertical="center"/>
    </xf>
    <xf numFmtId="3" fontId="0" fillId="0" borderId="19" xfId="0" applyNumberFormat="1" applyFill="1" applyBorder="1" applyAlignment="1">
      <alignment horizontal="right" vertical="center"/>
    </xf>
    <xf numFmtId="203" fontId="87" fillId="0" borderId="0" xfId="114" applyNumberFormat="1" applyFont="1" applyFill="1" applyBorder="1" applyAlignment="1">
      <alignment horizontal="right" vertical="center"/>
    </xf>
    <xf numFmtId="188" fontId="0" fillId="0" borderId="0" xfId="39" applyFont="1" applyBorder="1"/>
    <xf numFmtId="3" fontId="94" fillId="0" borderId="23" xfId="0" applyNumberFormat="1" applyFont="1" applyFill="1" applyBorder="1" applyAlignment="1">
      <alignment horizontal="right" vertical="center"/>
    </xf>
    <xf numFmtId="0" fontId="94" fillId="0" borderId="0" xfId="0" applyFont="1" applyFill="1" applyBorder="1"/>
    <xf numFmtId="0" fontId="0" fillId="33" borderId="18" xfId="0" applyFill="1" applyBorder="1"/>
    <xf numFmtId="0" fontId="96" fillId="0" borderId="21" xfId="0" applyFont="1" applyFill="1" applyBorder="1" applyAlignment="1">
      <alignment wrapText="1"/>
    </xf>
    <xf numFmtId="0" fontId="6" fillId="43" borderId="0" xfId="0" applyFont="1" applyFill="1" applyBorder="1"/>
    <xf numFmtId="0" fontId="6" fillId="0" borderId="0" xfId="0" applyFont="1" applyBorder="1" applyAlignment="1">
      <alignment wrapText="1"/>
    </xf>
    <xf numFmtId="0" fontId="8" fillId="44" borderId="20" xfId="0" applyFont="1" applyFill="1" applyBorder="1" applyAlignment="1">
      <alignment wrapText="1"/>
    </xf>
    <xf numFmtId="0" fontId="6" fillId="44" borderId="15" xfId="0" applyFont="1" applyFill="1" applyBorder="1" applyAlignment="1">
      <alignment horizontal="center" vertical="center" wrapText="1"/>
    </xf>
    <xf numFmtId="0" fontId="6" fillId="44" borderId="26" xfId="0" applyFont="1" applyFill="1" applyBorder="1" applyAlignment="1">
      <alignment horizontal="center" vertical="center" wrapText="1"/>
    </xf>
    <xf numFmtId="0" fontId="0" fillId="44" borderId="15" xfId="0" applyFill="1" applyBorder="1" applyAlignment="1">
      <alignment horizontal="center" vertical="center" wrapText="1"/>
    </xf>
    <xf numFmtId="0" fontId="0" fillId="44" borderId="26" xfId="0" applyFill="1" applyBorder="1" applyAlignment="1">
      <alignment horizontal="center" vertical="center" wrapText="1"/>
    </xf>
    <xf numFmtId="0" fontId="0" fillId="41" borderId="18" xfId="0" applyFill="1" applyBorder="1" applyAlignment="1">
      <alignment horizontal="left" indent="1"/>
    </xf>
    <xf numFmtId="0" fontId="0" fillId="41" borderId="0" xfId="0" applyFill="1"/>
    <xf numFmtId="0" fontId="6" fillId="41" borderId="18" xfId="0" applyFont="1" applyFill="1" applyBorder="1"/>
    <xf numFmtId="0" fontId="6" fillId="41" borderId="0" xfId="0" applyFont="1" applyFill="1"/>
    <xf numFmtId="10" fontId="0" fillId="0" borderId="0" xfId="114" applyNumberFormat="1" applyFont="1" applyBorder="1" applyAlignment="1">
      <alignment wrapText="1"/>
    </xf>
    <xf numFmtId="49" fontId="0" fillId="0" borderId="21" xfId="0" applyNumberFormat="1" applyBorder="1" applyAlignment="1">
      <alignment vertical="center" wrapText="1"/>
    </xf>
    <xf numFmtId="10" fontId="0" fillId="0" borderId="13" xfId="114" applyNumberFormat="1" applyFont="1" applyBorder="1" applyAlignment="1">
      <alignment wrapText="1"/>
    </xf>
    <xf numFmtId="10" fontId="0" fillId="0" borderId="22" xfId="114" applyNumberFormat="1" applyFont="1" applyBorder="1" applyAlignment="1">
      <alignment wrapText="1"/>
    </xf>
    <xf numFmtId="10" fontId="0" fillId="0" borderId="19" xfId="114" applyNumberFormat="1" applyFont="1" applyBorder="1" applyAlignment="1">
      <alignment wrapText="1"/>
    </xf>
    <xf numFmtId="10" fontId="0" fillId="0" borderId="14" xfId="114" applyNumberFormat="1" applyFont="1" applyBorder="1" applyAlignment="1">
      <alignment wrapText="1"/>
    </xf>
    <xf numFmtId="10" fontId="0" fillId="0" borderId="17" xfId="114" applyNumberFormat="1" applyFont="1" applyBorder="1" applyAlignment="1">
      <alignment wrapText="1"/>
    </xf>
    <xf numFmtId="188" fontId="88" fillId="0" borderId="24" xfId="39" applyFont="1" applyBorder="1" applyAlignment="1">
      <alignment horizontal="left" vertical="center"/>
    </xf>
    <xf numFmtId="188" fontId="88" fillId="0" borderId="13" xfId="39" applyFont="1" applyBorder="1" applyAlignment="1">
      <alignment horizontal="left" vertical="center"/>
    </xf>
    <xf numFmtId="188" fontId="88" fillId="0" borderId="21" xfId="39" applyFont="1" applyBorder="1" applyAlignment="1">
      <alignment horizontal="left" vertical="center"/>
    </xf>
    <xf numFmtId="188" fontId="0" fillId="0" borderId="0" xfId="39" applyFont="1" applyAlignment="1">
      <alignment horizontal="left" vertical="center"/>
    </xf>
    <xf numFmtId="188" fontId="0" fillId="0" borderId="18" xfId="39" applyFont="1" applyBorder="1" applyAlignment="1">
      <alignment horizontal="left" indent="1"/>
    </xf>
    <xf numFmtId="188" fontId="0" fillId="0" borderId="18" xfId="39" applyFont="1" applyBorder="1"/>
    <xf numFmtId="188" fontId="0" fillId="0" borderId="0" xfId="39" applyFont="1"/>
    <xf numFmtId="0" fontId="88" fillId="0" borderId="0" xfId="0" applyFont="1" applyFill="1" applyBorder="1" applyAlignment="1">
      <alignment horizontal="left" vertical="center" wrapText="1" indent="1"/>
    </xf>
    <xf numFmtId="0" fontId="8" fillId="44" borderId="21" xfId="0" applyFont="1" applyFill="1" applyBorder="1" applyAlignment="1">
      <alignment wrapText="1"/>
    </xf>
    <xf numFmtId="0" fontId="0" fillId="44" borderId="13" xfId="0" applyFill="1" applyBorder="1" applyAlignment="1">
      <alignment horizontal="center" vertical="center" wrapText="1"/>
    </xf>
    <xf numFmtId="0" fontId="0" fillId="44" borderId="22" xfId="0" applyFill="1" applyBorder="1" applyAlignment="1">
      <alignment horizontal="center" vertical="center" wrapText="1"/>
    </xf>
    <xf numFmtId="0" fontId="6" fillId="41" borderId="23" xfId="0" applyFont="1" applyFill="1" applyBorder="1" applyAlignment="1">
      <alignment horizontal="center" vertical="center"/>
    </xf>
    <xf numFmtId="0" fontId="6" fillId="41" borderId="0" xfId="0" applyFont="1" applyFill="1" applyBorder="1"/>
    <xf numFmtId="198" fontId="0" fillId="0" borderId="0" xfId="114" applyNumberFormat="1" applyFont="1" applyBorder="1" applyAlignment="1">
      <alignment wrapText="1"/>
    </xf>
    <xf numFmtId="0" fontId="97" fillId="0" borderId="23" xfId="0" applyFont="1" applyFill="1" applyBorder="1" applyAlignment="1">
      <alignment horizontal="center" vertical="center"/>
    </xf>
    <xf numFmtId="3" fontId="0" fillId="0" borderId="14" xfId="0" applyNumberFormat="1" applyFill="1" applyBorder="1" applyAlignment="1">
      <alignment horizontal="right" vertical="center" wrapText="1"/>
    </xf>
    <xf numFmtId="3" fontId="0" fillId="0" borderId="17" xfId="0" applyNumberFormat="1" applyFill="1" applyBorder="1" applyAlignment="1">
      <alignment horizontal="right" vertical="center" wrapText="1"/>
    </xf>
    <xf numFmtId="0" fontId="4" fillId="0" borderId="0" xfId="0" applyFont="1"/>
    <xf numFmtId="0" fontId="0" fillId="0" borderId="0" xfId="0" applyFill="1" applyBorder="1" applyAlignment="1">
      <alignment wrapText="1"/>
    </xf>
    <xf numFmtId="3" fontId="0" fillId="0" borderId="0" xfId="0" applyNumberFormat="1" applyFill="1" applyBorder="1"/>
    <xf numFmtId="3" fontId="6" fillId="0" borderId="0" xfId="0" applyNumberFormat="1" applyFont="1" applyFill="1" applyBorder="1"/>
    <xf numFmtId="3" fontId="6" fillId="0" borderId="0" xfId="0" applyNumberFormat="1" applyFont="1" applyFill="1" applyBorder="1" applyAlignment="1">
      <alignment horizontal="left" vertical="center"/>
    </xf>
    <xf numFmtId="205" fontId="0" fillId="0" borderId="0" xfId="0" applyNumberFormat="1" applyBorder="1"/>
    <xf numFmtId="205" fontId="6" fillId="0" borderId="0" xfId="0" applyNumberFormat="1" applyFont="1" applyFill="1" applyBorder="1"/>
    <xf numFmtId="205" fontId="6" fillId="0" borderId="0" xfId="0" applyNumberFormat="1" applyFont="1" applyFill="1" applyBorder="1" applyAlignment="1">
      <alignment horizontal="right" vertical="center"/>
    </xf>
    <xf numFmtId="205" fontId="0" fillId="0" borderId="0" xfId="0" applyNumberFormat="1" applyAlignment="1">
      <alignment horizontal="right"/>
    </xf>
    <xf numFmtId="10" fontId="6" fillId="0" borderId="0" xfId="114" applyNumberFormat="1" applyFont="1" applyFill="1" applyBorder="1" applyAlignment="1">
      <alignment horizontal="right" vertical="center"/>
    </xf>
    <xf numFmtId="10" fontId="0" fillId="0" borderId="0" xfId="114" applyNumberFormat="1" applyFont="1" applyAlignment="1">
      <alignment horizontal="right"/>
    </xf>
    <xf numFmtId="0" fontId="82" fillId="0" borderId="20" xfId="0" applyFont="1" applyFill="1" applyBorder="1" applyAlignment="1">
      <alignment horizontal="left"/>
    </xf>
    <xf numFmtId="196" fontId="77" fillId="0" borderId="18" xfId="114" applyNumberFormat="1" applyFont="1" applyFill="1" applyBorder="1" applyAlignment="1"/>
    <xf numFmtId="196" fontId="77" fillId="0" borderId="0" xfId="114" applyNumberFormat="1" applyFont="1" applyFill="1" applyBorder="1" applyAlignment="1"/>
    <xf numFmtId="189" fontId="77" fillId="0" borderId="18" xfId="0" applyNumberFormat="1" applyFont="1" applyFill="1" applyBorder="1" applyAlignment="1"/>
    <xf numFmtId="189" fontId="77" fillId="0" borderId="19" xfId="0" applyNumberFormat="1" applyFont="1" applyFill="1" applyBorder="1" applyAlignment="1"/>
    <xf numFmtId="0" fontId="67" fillId="0" borderId="0" xfId="0" applyFont="1" applyFill="1"/>
    <xf numFmtId="0" fontId="67" fillId="0" borderId="0" xfId="0" applyFont="1" applyFill="1" applyAlignment="1" applyProtection="1">
      <alignment vertical="top" wrapText="1" readingOrder="1"/>
      <protection locked="0"/>
    </xf>
    <xf numFmtId="0" fontId="67" fillId="0" borderId="27" xfId="0" applyFont="1" applyFill="1" applyBorder="1" applyAlignment="1" applyProtection="1">
      <alignment vertical="top" wrapText="1" readingOrder="1"/>
      <protection locked="0"/>
    </xf>
    <xf numFmtId="0" fontId="68" fillId="0" borderId="0" xfId="0" applyFont="1" applyFill="1" applyAlignment="1" applyProtection="1">
      <alignment vertical="top" readingOrder="1"/>
      <protection locked="0"/>
    </xf>
    <xf numFmtId="0" fontId="68" fillId="0" borderId="41" xfId="0" applyFont="1" applyFill="1" applyBorder="1" applyAlignment="1" applyProtection="1">
      <alignment horizontal="center" vertical="center" readingOrder="1"/>
      <protection locked="0"/>
    </xf>
    <xf numFmtId="0" fontId="67" fillId="0" borderId="41" xfId="0" applyFont="1" applyFill="1" applyBorder="1" applyAlignment="1" applyProtection="1">
      <alignment vertical="top" wrapText="1" readingOrder="1"/>
      <protection locked="0"/>
    </xf>
    <xf numFmtId="201" fontId="67" fillId="0" borderId="41" xfId="0" applyNumberFormat="1" applyFont="1" applyFill="1" applyBorder="1" applyAlignment="1" applyProtection="1">
      <alignment vertical="top" wrapText="1" readingOrder="1"/>
      <protection locked="0"/>
    </xf>
    <xf numFmtId="201" fontId="85" fillId="0" borderId="41" xfId="0" applyNumberFormat="1" applyFont="1" applyFill="1" applyBorder="1" applyAlignment="1" applyProtection="1">
      <alignment vertical="top" wrapText="1" readingOrder="1"/>
      <protection locked="0"/>
    </xf>
    <xf numFmtId="200" fontId="67" fillId="0" borderId="41" xfId="0" applyNumberFormat="1" applyFont="1" applyFill="1" applyBorder="1" applyAlignment="1" applyProtection="1">
      <alignment vertical="top" wrapText="1" readingOrder="1"/>
      <protection locked="0"/>
    </xf>
    <xf numFmtId="0" fontId="68" fillId="0" borderId="41" xfId="0" applyFont="1" applyFill="1" applyBorder="1" applyAlignment="1">
      <alignment horizontal="center"/>
    </xf>
    <xf numFmtId="0" fontId="8" fillId="0" borderId="41" xfId="0" applyFont="1" applyFill="1" applyBorder="1" applyAlignment="1">
      <alignment horizontal="center"/>
    </xf>
    <xf numFmtId="0" fontId="67" fillId="0" borderId="41" xfId="0" applyFont="1" applyFill="1" applyBorder="1"/>
    <xf numFmtId="2" fontId="67" fillId="0" borderId="41" xfId="0" applyNumberFormat="1" applyFont="1" applyFill="1" applyBorder="1"/>
    <xf numFmtId="0" fontId="85" fillId="0" borderId="41" xfId="0" applyFont="1" applyFill="1" applyBorder="1" applyAlignment="1">
      <alignment horizontal="center"/>
    </xf>
    <xf numFmtId="0" fontId="85" fillId="0" borderId="41" xfId="0" applyFont="1" applyFill="1" applyBorder="1"/>
    <xf numFmtId="0" fontId="85" fillId="40" borderId="41" xfId="0" applyFont="1" applyFill="1" applyBorder="1"/>
    <xf numFmtId="0" fontId="85" fillId="38" borderId="41" xfId="0" applyFont="1" applyFill="1" applyBorder="1"/>
    <xf numFmtId="0" fontId="85" fillId="37" borderId="41" xfId="0" applyFont="1" applyFill="1" applyBorder="1"/>
    <xf numFmtId="0" fontId="67" fillId="0" borderId="41" xfId="0" applyFont="1" applyFill="1" applyBorder="1" applyAlignment="1" applyProtection="1">
      <alignment vertical="top" wrapText="1"/>
      <protection locked="0"/>
    </xf>
    <xf numFmtId="0" fontId="85" fillId="0" borderId="41" xfId="0" applyFont="1" applyFill="1" applyBorder="1" applyAlignment="1" applyProtection="1">
      <alignment horizontal="center" vertical="center" readingOrder="1"/>
      <protection locked="0"/>
    </xf>
    <xf numFmtId="0" fontId="77" fillId="0" borderId="18" xfId="0" applyFont="1" applyFill="1" applyBorder="1" applyAlignment="1">
      <alignment horizontal="left"/>
    </xf>
    <xf numFmtId="3" fontId="77" fillId="0" borderId="18" xfId="0" applyNumberFormat="1" applyFont="1" applyFill="1" applyBorder="1" applyAlignment="1">
      <alignment horizontal="left"/>
    </xf>
    <xf numFmtId="0" fontId="77" fillId="0" borderId="0" xfId="0" applyFont="1" applyFill="1" applyBorder="1" applyAlignment="1">
      <alignment horizontal="left"/>
    </xf>
    <xf numFmtId="3" fontId="77" fillId="0" borderId="0" xfId="39" applyNumberFormat="1" applyFont="1" applyFill="1" applyBorder="1" applyAlignment="1">
      <alignment horizontal="left"/>
    </xf>
    <xf numFmtId="3" fontId="77" fillId="0" borderId="0" xfId="39" applyNumberFormat="1" applyFont="1" applyFill="1" applyBorder="1" applyAlignment="1"/>
    <xf numFmtId="0" fontId="67" fillId="0" borderId="29" xfId="0" applyFont="1" applyFill="1" applyBorder="1" applyAlignment="1" applyProtection="1">
      <alignment vertical="top" wrapText="1"/>
      <protection locked="0"/>
    </xf>
    <xf numFmtId="0" fontId="67" fillId="0" borderId="28" xfId="0" applyFont="1" applyFill="1" applyBorder="1" applyAlignment="1" applyProtection="1">
      <alignment vertical="top" wrapText="1"/>
      <protection locked="0"/>
    </xf>
    <xf numFmtId="0" fontId="67" fillId="0" borderId="29" xfId="0" applyFont="1" applyFill="1" applyBorder="1" applyAlignment="1" applyProtection="1">
      <alignment horizontal="center" vertical="top" wrapText="1" readingOrder="1"/>
      <protection locked="0"/>
    </xf>
    <xf numFmtId="0" fontId="67" fillId="0" borderId="29" xfId="0" applyFont="1" applyFill="1" applyBorder="1" applyAlignment="1" applyProtection="1">
      <alignment vertical="top" wrapText="1" readingOrder="1"/>
      <protection locked="0"/>
    </xf>
    <xf numFmtId="200" fontId="67" fillId="0" borderId="0" xfId="0" applyNumberFormat="1" applyFont="1" applyFill="1"/>
    <xf numFmtId="0" fontId="98" fillId="0" borderId="0" xfId="0" applyFont="1" applyFill="1" applyAlignment="1" applyProtection="1">
      <alignment vertical="top" wrapText="1" readingOrder="1"/>
      <protection locked="0"/>
    </xf>
    <xf numFmtId="0" fontId="67" fillId="0" borderId="29" xfId="0" applyFont="1" applyFill="1" applyBorder="1" applyAlignment="1" applyProtection="1">
      <alignment horizontal="left" vertical="top" wrapText="1" readingOrder="1"/>
      <protection locked="0"/>
    </xf>
    <xf numFmtId="0" fontId="67" fillId="0" borderId="27" xfId="0" applyFont="1" applyFill="1" applyBorder="1" applyAlignment="1" applyProtection="1">
      <alignment horizontal="center" vertical="top" wrapText="1" readingOrder="1"/>
      <protection locked="0"/>
    </xf>
    <xf numFmtId="0" fontId="67" fillId="0" borderId="0" xfId="0" applyFont="1" applyFill="1" applyAlignment="1" applyProtection="1">
      <alignment horizontal="left" vertical="top" wrapText="1" readingOrder="1"/>
      <protection locked="0"/>
    </xf>
    <xf numFmtId="0" fontId="67" fillId="0" borderId="28" xfId="0" applyFont="1" applyFill="1" applyBorder="1" applyAlignment="1" applyProtection="1">
      <alignment horizontal="center" vertical="top" wrapText="1" readingOrder="1"/>
      <protection locked="0"/>
    </xf>
    <xf numFmtId="0" fontId="67" fillId="0" borderId="41" xfId="0" applyFont="1" applyFill="1" applyBorder="1" applyAlignment="1" applyProtection="1">
      <alignment vertical="center" wrapText="1" readingOrder="1"/>
      <protection locked="0"/>
    </xf>
    <xf numFmtId="0" fontId="68" fillId="0" borderId="41" xfId="0" applyFont="1" applyFill="1" applyBorder="1" applyAlignment="1" applyProtection="1">
      <alignment horizontal="center" vertical="top" wrapText="1"/>
      <protection locked="0"/>
    </xf>
    <xf numFmtId="0" fontId="68" fillId="0" borderId="41" xfId="0" applyFont="1" applyFill="1" applyBorder="1" applyAlignment="1" applyProtection="1">
      <alignment horizontal="center" vertical="top" wrapText="1" readingOrder="1"/>
      <protection locked="0"/>
    </xf>
    <xf numFmtId="9" fontId="67" fillId="0" borderId="41" xfId="114" applyFont="1" applyFill="1" applyBorder="1" applyAlignment="1">
      <alignment horizontal="center"/>
    </xf>
    <xf numFmtId="0" fontId="67" fillId="0" borderId="48" xfId="0" applyFont="1" applyFill="1" applyBorder="1"/>
    <xf numFmtId="9" fontId="67" fillId="0" borderId="48" xfId="114" applyFont="1" applyFill="1" applyBorder="1" applyAlignment="1">
      <alignment horizontal="center"/>
    </xf>
    <xf numFmtId="0" fontId="67" fillId="45" borderId="49" xfId="0" applyFont="1" applyFill="1" applyBorder="1" applyAlignment="1" applyProtection="1">
      <alignment vertical="top" wrapText="1"/>
      <protection locked="0"/>
    </xf>
    <xf numFmtId="9" fontId="67" fillId="45" borderId="49" xfId="114" applyFont="1" applyFill="1" applyBorder="1" applyAlignment="1" applyProtection="1">
      <alignment horizontal="center" vertical="top" wrapText="1"/>
      <protection locked="0"/>
    </xf>
    <xf numFmtId="9" fontId="67" fillId="45" borderId="49" xfId="114" applyFont="1" applyFill="1" applyBorder="1" applyAlignment="1" applyProtection="1">
      <alignment horizontal="center" vertical="top" wrapText="1" readingOrder="1"/>
      <protection locked="0"/>
    </xf>
    <xf numFmtId="0" fontId="67" fillId="0" borderId="41" xfId="0" applyFont="1" applyFill="1" applyBorder="1" applyAlignment="1" applyProtection="1">
      <alignment horizontal="center" vertical="top" wrapText="1" readingOrder="1"/>
      <protection locked="0"/>
    </xf>
    <xf numFmtId="0" fontId="67" fillId="0" borderId="41" xfId="0" applyFont="1" applyFill="1" applyBorder="1" applyAlignment="1" applyProtection="1">
      <alignment horizontal="left" vertical="top" wrapText="1" readingOrder="1"/>
      <protection locked="0"/>
    </xf>
    <xf numFmtId="200" fontId="67" fillId="46" borderId="41" xfId="0" applyNumberFormat="1" applyFont="1" applyFill="1" applyBorder="1" applyAlignment="1" applyProtection="1">
      <alignment vertical="top" wrapText="1" readingOrder="1"/>
      <protection locked="0"/>
    </xf>
    <xf numFmtId="3" fontId="99" fillId="0" borderId="23" xfId="0" applyNumberFormat="1" applyFont="1" applyFill="1" applyBorder="1" applyAlignment="1">
      <alignment horizontal="right"/>
    </xf>
    <xf numFmtId="3" fontId="99" fillId="0" borderId="0" xfId="0" applyNumberFormat="1" applyFont="1" applyFill="1" applyBorder="1" applyAlignment="1">
      <alignment horizontal="right"/>
    </xf>
    <xf numFmtId="3" fontId="99" fillId="0" borderId="19" xfId="0" applyNumberFormat="1" applyFont="1" applyFill="1" applyBorder="1" applyAlignment="1">
      <alignment horizontal="right"/>
    </xf>
    <xf numFmtId="3" fontId="99" fillId="0" borderId="23" xfId="0" applyNumberFormat="1" applyFont="1" applyFill="1" applyBorder="1" applyAlignment="1">
      <alignment horizontal="right" vertical="center"/>
    </xf>
    <xf numFmtId="3" fontId="99" fillId="0" borderId="0" xfId="0" applyNumberFormat="1" applyFont="1" applyFill="1" applyBorder="1" applyAlignment="1">
      <alignment horizontal="right" vertical="center"/>
    </xf>
    <xf numFmtId="3" fontId="99" fillId="0" borderId="19" xfId="0" applyNumberFormat="1" applyFont="1" applyFill="1" applyBorder="1" applyAlignment="1">
      <alignment horizontal="right" vertical="center"/>
    </xf>
    <xf numFmtId="3" fontId="99" fillId="0" borderId="33" xfId="0" applyNumberFormat="1" applyFont="1" applyFill="1" applyBorder="1" applyAlignment="1">
      <alignment horizontal="right"/>
    </xf>
    <xf numFmtId="3" fontId="99" fillId="0" borderId="33" xfId="0" applyNumberFormat="1" applyFont="1" applyFill="1" applyBorder="1" applyAlignment="1">
      <alignment horizontal="right" vertical="center"/>
    </xf>
    <xf numFmtId="3" fontId="0" fillId="0" borderId="0" xfId="39" applyNumberFormat="1" applyFont="1" applyBorder="1" applyAlignment="1">
      <alignment horizontal="right"/>
    </xf>
    <xf numFmtId="3" fontId="0" fillId="0" borderId="19" xfId="39" applyNumberFormat="1" applyFont="1" applyBorder="1" applyAlignment="1">
      <alignment horizontal="right"/>
    </xf>
    <xf numFmtId="0" fontId="0" fillId="0" borderId="26" xfId="0" applyBorder="1" applyProtection="1">
      <protection locked="0"/>
    </xf>
    <xf numFmtId="204" fontId="88" fillId="0" borderId="13" xfId="39" applyNumberFormat="1" applyFont="1" applyBorder="1" applyAlignment="1">
      <alignment horizontal="right" vertical="center"/>
    </xf>
    <xf numFmtId="204" fontId="88" fillId="0" borderId="22" xfId="39" applyNumberFormat="1" applyFont="1" applyBorder="1" applyAlignment="1">
      <alignment horizontal="right" vertical="center"/>
    </xf>
    <xf numFmtId="0" fontId="87" fillId="0" borderId="24" xfId="0" applyFont="1" applyFill="1" applyBorder="1" applyAlignment="1">
      <alignment wrapText="1"/>
    </xf>
    <xf numFmtId="0" fontId="6" fillId="41" borderId="23" xfId="0" applyFont="1" applyFill="1" applyBorder="1"/>
    <xf numFmtId="0" fontId="87" fillId="0" borderId="24" xfId="0" applyFont="1" applyBorder="1" applyAlignment="1">
      <alignment horizontal="left" vertical="center"/>
    </xf>
    <xf numFmtId="0" fontId="87" fillId="0" borderId="23" xfId="0" applyFont="1" applyFill="1" applyBorder="1" applyAlignment="1">
      <alignment horizontal="left" vertical="center" indent="1"/>
    </xf>
    <xf numFmtId="0" fontId="87" fillId="0" borderId="25" xfId="0" applyFont="1" applyFill="1" applyBorder="1" applyAlignment="1">
      <alignment horizontal="left" vertical="center" wrapText="1" indent="1"/>
    </xf>
    <xf numFmtId="0" fontId="1" fillId="0" borderId="23" xfId="0" applyFont="1" applyFill="1" applyBorder="1"/>
    <xf numFmtId="0" fontId="0" fillId="0" borderId="23" xfId="0" applyFill="1" applyBorder="1" applyAlignment="1">
      <alignment horizontal="left" indent="1"/>
    </xf>
    <xf numFmtId="0" fontId="1" fillId="0" borderId="23" xfId="0" applyFont="1" applyBorder="1"/>
    <xf numFmtId="0" fontId="1" fillId="0" borderId="23" xfId="0" applyFont="1" applyBorder="1" applyAlignment="1">
      <alignment horizontal="left"/>
    </xf>
    <xf numFmtId="0" fontId="88" fillId="0" borderId="14" xfId="0" applyFont="1" applyBorder="1" applyAlignment="1">
      <alignment horizontal="left" vertical="center"/>
    </xf>
    <xf numFmtId="0" fontId="0" fillId="33" borderId="24" xfId="0" applyFont="1" applyFill="1" applyBorder="1"/>
    <xf numFmtId="0" fontId="1" fillId="33" borderId="24" xfId="0" applyFont="1" applyFill="1" applyBorder="1" applyAlignment="1">
      <alignment horizontal="center" vertical="center" wrapText="1"/>
    </xf>
    <xf numFmtId="0" fontId="0" fillId="33" borderId="25" xfId="0" applyFont="1" applyFill="1" applyBorder="1"/>
    <xf numFmtId="0" fontId="0" fillId="33" borderId="25" xfId="0" applyFont="1" applyFill="1" applyBorder="1" applyAlignment="1">
      <alignment horizontal="center" vertical="center"/>
    </xf>
    <xf numFmtId="0" fontId="0" fillId="33" borderId="14" xfId="0" applyFont="1" applyFill="1" applyBorder="1" applyAlignment="1">
      <alignment horizontal="center" vertical="center"/>
    </xf>
    <xf numFmtId="0" fontId="0" fillId="33" borderId="1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2" xfId="0" applyFont="1" applyFill="1" applyBorder="1" applyAlignment="1">
      <alignment horizontal="center" vertical="center"/>
    </xf>
    <xf numFmtId="0" fontId="0" fillId="41" borderId="23" xfId="0" applyFont="1" applyFill="1" applyBorder="1"/>
    <xf numFmtId="0" fontId="0" fillId="41" borderId="23" xfId="0" applyFont="1" applyFill="1" applyBorder="1" applyAlignment="1">
      <alignment horizontal="center" vertical="center"/>
    </xf>
    <xf numFmtId="0" fontId="0" fillId="41" borderId="0" xfId="0" applyFont="1" applyFill="1" applyBorder="1" applyAlignment="1">
      <alignment horizontal="center" vertical="center"/>
    </xf>
    <xf numFmtId="0" fontId="0" fillId="41" borderId="19" xfId="0" applyFont="1" applyFill="1" applyBorder="1" applyAlignment="1">
      <alignment horizontal="center" vertical="center"/>
    </xf>
    <xf numFmtId="0" fontId="0" fillId="33" borderId="41" xfId="0" applyFont="1" applyFill="1" applyBorder="1"/>
    <xf numFmtId="0" fontId="0" fillId="33" borderId="15" xfId="0" applyFont="1" applyFill="1" applyBorder="1"/>
    <xf numFmtId="0" fontId="0" fillId="33" borderId="26" xfId="0" applyFont="1" applyFill="1" applyBorder="1"/>
    <xf numFmtId="0" fontId="88" fillId="0" borderId="23" xfId="0" applyFont="1" applyBorder="1"/>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3" xfId="0" applyFont="1" applyFill="1" applyBorder="1" applyAlignment="1">
      <alignment horizontal="left" indent="1"/>
    </xf>
    <xf numFmtId="4" fontId="0" fillId="0" borderId="0" xfId="0" applyNumberFormat="1" applyFont="1" applyFill="1" applyBorder="1" applyAlignment="1">
      <alignment horizontal="center" vertical="center"/>
    </xf>
    <xf numFmtId="0" fontId="0" fillId="0" borderId="23" xfId="0" applyFont="1" applyBorder="1"/>
    <xf numFmtId="0" fontId="0" fillId="0" borderId="0" xfId="0" applyFont="1" applyBorder="1"/>
    <xf numFmtId="0" fontId="0" fillId="0" borderId="19" xfId="0" applyFont="1" applyBorder="1"/>
    <xf numFmtId="0" fontId="0" fillId="0" borderId="23" xfId="0" applyFont="1" applyBorder="1" applyAlignment="1">
      <alignment horizontal="left" indent="1"/>
    </xf>
    <xf numFmtId="0" fontId="0" fillId="0" borderId="23" xfId="0" applyFont="1" applyFill="1" applyBorder="1"/>
    <xf numFmtId="0" fontId="0" fillId="0" borderId="0" xfId="0" applyFont="1" applyFill="1" applyBorder="1"/>
    <xf numFmtId="3" fontId="0" fillId="0" borderId="0" xfId="0" applyNumberFormat="1" applyFont="1" applyFill="1" applyBorder="1" applyAlignment="1">
      <alignment horizontal="right" vertical="center"/>
    </xf>
    <xf numFmtId="3" fontId="0" fillId="0" borderId="19" xfId="0" applyNumberFormat="1" applyFont="1" applyFill="1" applyBorder="1" applyAlignment="1">
      <alignment horizontal="right" vertical="center"/>
    </xf>
    <xf numFmtId="3" fontId="0" fillId="45" borderId="0" xfId="0" applyNumberFormat="1" applyFill="1" applyBorder="1"/>
    <xf numFmtId="3" fontId="0" fillId="45" borderId="19" xfId="0" applyNumberFormat="1" applyFill="1" applyBorder="1"/>
    <xf numFmtId="3" fontId="6" fillId="45" borderId="0" xfId="0" applyNumberFormat="1" applyFont="1" applyFill="1" applyBorder="1" applyAlignment="1">
      <alignment horizontal="right"/>
    </xf>
    <xf numFmtId="3" fontId="6" fillId="45" borderId="19" xfId="0" applyNumberFormat="1" applyFont="1" applyFill="1" applyBorder="1" applyAlignment="1">
      <alignment horizontal="right"/>
    </xf>
    <xf numFmtId="3" fontId="0" fillId="45" borderId="0" xfId="0" applyNumberFormat="1" applyFont="1" applyFill="1" applyBorder="1" applyAlignment="1">
      <alignment horizontal="right" vertical="center"/>
    </xf>
    <xf numFmtId="3" fontId="0" fillId="45" borderId="19" xfId="0" applyNumberFormat="1" applyFont="1" applyFill="1" applyBorder="1" applyAlignment="1">
      <alignment horizontal="right" vertical="center"/>
    </xf>
    <xf numFmtId="3" fontId="0" fillId="0" borderId="0" xfId="0" applyNumberFormat="1" applyFont="1" applyBorder="1"/>
    <xf numFmtId="3" fontId="0" fillId="0" borderId="19" xfId="0" applyNumberFormat="1" applyFont="1" applyBorder="1"/>
    <xf numFmtId="3" fontId="88" fillId="0" borderId="13" xfId="0" applyNumberFormat="1" applyFont="1" applyBorder="1" applyAlignment="1">
      <alignment horizontal="right" vertical="center"/>
    </xf>
    <xf numFmtId="3" fontId="88" fillId="0" borderId="22" xfId="0" applyNumberFormat="1" applyFont="1" applyBorder="1" applyAlignment="1">
      <alignment horizontal="right" vertical="center"/>
    </xf>
    <xf numFmtId="198" fontId="87" fillId="0" borderId="0" xfId="114" applyNumberFormat="1" applyFont="1" applyFill="1" applyBorder="1" applyAlignment="1">
      <alignment horizontal="right" vertical="center"/>
    </xf>
    <xf numFmtId="198" fontId="87" fillId="0" borderId="19" xfId="114" applyNumberFormat="1" applyFont="1" applyFill="1" applyBorder="1" applyAlignment="1">
      <alignment horizontal="right" vertical="center"/>
    </xf>
    <xf numFmtId="198" fontId="87" fillId="0" borderId="14" xfId="114" applyNumberFormat="1" applyFont="1" applyFill="1" applyBorder="1" applyAlignment="1">
      <alignment horizontal="right" vertical="center"/>
    </xf>
    <xf numFmtId="198" fontId="87" fillId="0" borderId="17" xfId="114" applyNumberFormat="1" applyFont="1" applyFill="1" applyBorder="1" applyAlignment="1">
      <alignment horizontal="right" vertical="center"/>
    </xf>
    <xf numFmtId="3" fontId="6" fillId="45" borderId="0" xfId="114" applyNumberFormat="1" applyFont="1" applyFill="1" applyBorder="1" applyAlignment="1">
      <alignment horizontal="right" vertical="center"/>
    </xf>
    <xf numFmtId="3" fontId="6" fillId="45" borderId="0" xfId="0" applyNumberFormat="1" applyFont="1" applyFill="1" applyBorder="1" applyAlignment="1">
      <alignment horizontal="right" vertical="center"/>
    </xf>
    <xf numFmtId="0" fontId="0" fillId="0" borderId="18" xfId="0" applyBorder="1" applyAlignment="1">
      <alignment horizontal="left" vertical="center"/>
    </xf>
    <xf numFmtId="3" fontId="0" fillId="0" borderId="0" xfId="39" applyNumberFormat="1" applyFont="1" applyBorder="1"/>
    <xf numFmtId="1" fontId="88" fillId="0" borderId="13" xfId="0" applyNumberFormat="1" applyFont="1" applyFill="1" applyBorder="1" applyAlignment="1">
      <alignment horizontal="right"/>
    </xf>
    <xf numFmtId="1" fontId="0" fillId="0" borderId="0" xfId="0" applyNumberFormat="1" applyBorder="1" applyAlignment="1">
      <alignment horizontal="right" vertical="center"/>
    </xf>
    <xf numFmtId="204" fontId="0" fillId="0" borderId="0" xfId="39" applyNumberFormat="1" applyFont="1" applyBorder="1" applyAlignment="1"/>
    <xf numFmtId="204" fontId="0" fillId="43" borderId="0" xfId="39" applyNumberFormat="1" applyFont="1" applyFill="1" applyBorder="1" applyAlignment="1"/>
    <xf numFmtId="2" fontId="94" fillId="0" borderId="0" xfId="0" applyNumberFormat="1" applyFont="1" applyFill="1" applyBorder="1"/>
    <xf numFmtId="203" fontId="88" fillId="0" borderId="14" xfId="114" applyNumberFormat="1" applyFont="1" applyFill="1" applyBorder="1" applyAlignment="1">
      <alignment horizontal="right" vertical="center"/>
    </xf>
    <xf numFmtId="202" fontId="94" fillId="0" borderId="19" xfId="0" applyNumberFormat="1" applyFont="1" applyFill="1" applyBorder="1" applyAlignment="1">
      <alignment horizontal="center" vertical="center"/>
    </xf>
    <xf numFmtId="3" fontId="8" fillId="0" borderId="0" xfId="0" applyNumberFormat="1" applyFont="1" applyFill="1" applyBorder="1" applyAlignment="1">
      <alignment horizontal="right"/>
    </xf>
    <xf numFmtId="3" fontId="8" fillId="0" borderId="19" xfId="0" applyNumberFormat="1" applyFont="1" applyFill="1" applyBorder="1" applyAlignment="1">
      <alignment horizontal="right"/>
    </xf>
    <xf numFmtId="202" fontId="94" fillId="0" borderId="23" xfId="0" applyNumberFormat="1" applyFont="1" applyFill="1" applyBorder="1" applyAlignment="1">
      <alignment horizontal="center" vertical="center"/>
    </xf>
    <xf numFmtId="0" fontId="95" fillId="0" borderId="19" xfId="0" applyFont="1" applyFill="1" applyBorder="1" applyAlignment="1">
      <alignment horizontal="left" vertical="center"/>
    </xf>
    <xf numFmtId="3" fontId="95" fillId="0" borderId="0" xfId="0" applyNumberFormat="1" applyFont="1" applyFill="1" applyBorder="1" applyAlignment="1">
      <alignment horizontal="right"/>
    </xf>
    <xf numFmtId="3" fontId="0" fillId="0" borderId="21" xfId="0" applyNumberFormat="1" applyFill="1" applyBorder="1"/>
    <xf numFmtId="3" fontId="0" fillId="0" borderId="13" xfId="0" applyNumberFormat="1" applyFill="1" applyBorder="1"/>
    <xf numFmtId="3" fontId="0" fillId="0" borderId="22" xfId="0" applyNumberFormat="1" applyFill="1" applyBorder="1"/>
    <xf numFmtId="3" fontId="0" fillId="0" borderId="18" xfId="0" applyNumberFormat="1" applyFill="1" applyBorder="1"/>
    <xf numFmtId="3" fontId="0" fillId="0" borderId="19" xfId="0" applyNumberFormat="1" applyFill="1" applyBorder="1"/>
    <xf numFmtId="3" fontId="0" fillId="0" borderId="16" xfId="0" applyNumberFormat="1" applyFill="1" applyBorder="1"/>
    <xf numFmtId="3" fontId="0" fillId="0" borderId="14" xfId="0" applyNumberFormat="1" applyFill="1" applyBorder="1"/>
    <xf numFmtId="3" fontId="0" fillId="0" borderId="17" xfId="0" applyNumberFormat="1" applyFill="1" applyBorder="1"/>
    <xf numFmtId="3" fontId="0" fillId="0" borderId="20" xfId="0" applyNumberFormat="1" applyFill="1" applyBorder="1"/>
    <xf numFmtId="3" fontId="0" fillId="0" borderId="15" xfId="0" applyNumberFormat="1" applyFill="1" applyBorder="1"/>
    <xf numFmtId="3" fontId="0" fillId="0" borderId="26" xfId="0" applyNumberFormat="1" applyFill="1" applyBorder="1"/>
    <xf numFmtId="190" fontId="0" fillId="0" borderId="21" xfId="0" applyNumberFormat="1" applyFill="1" applyBorder="1"/>
    <xf numFmtId="190" fontId="0" fillId="0" borderId="13" xfId="0" applyNumberFormat="1" applyFill="1" applyBorder="1"/>
    <xf numFmtId="190" fontId="0" fillId="0" borderId="22" xfId="0" applyNumberFormat="1" applyFill="1" applyBorder="1"/>
    <xf numFmtId="190" fontId="0" fillId="0" borderId="18" xfId="0" applyNumberFormat="1" applyFill="1" applyBorder="1"/>
    <xf numFmtId="190" fontId="0" fillId="0" borderId="0" xfId="0" applyNumberFormat="1" applyFill="1" applyBorder="1"/>
    <xf numFmtId="190" fontId="0" fillId="0" borderId="19" xfId="0" applyNumberFormat="1" applyFill="1" applyBorder="1"/>
    <xf numFmtId="190" fontId="0" fillId="0" borderId="16" xfId="0" applyNumberFormat="1" applyFill="1" applyBorder="1"/>
    <xf numFmtId="190" fontId="0" fillId="0" borderId="14" xfId="0" applyNumberFormat="1" applyFill="1" applyBorder="1"/>
    <xf numFmtId="190" fontId="0" fillId="0" borderId="17" xfId="0" applyNumberFormat="1" applyFill="1" applyBorder="1"/>
    <xf numFmtId="190" fontId="0" fillId="0" borderId="20" xfId="0" applyNumberFormat="1" applyFill="1" applyBorder="1"/>
    <xf numFmtId="190" fontId="0" fillId="0" borderId="15" xfId="0" applyNumberFormat="1" applyFill="1" applyBorder="1"/>
    <xf numFmtId="190" fontId="0" fillId="0" borderId="26" xfId="0" applyNumberFormat="1" applyFill="1" applyBorder="1"/>
    <xf numFmtId="190" fontId="1" fillId="0" borderId="14" xfId="0" applyNumberFormat="1" applyFont="1" applyFill="1" applyBorder="1"/>
    <xf numFmtId="190" fontId="1" fillId="0" borderId="17" xfId="0" applyNumberFormat="1" applyFont="1" applyFill="1" applyBorder="1"/>
    <xf numFmtId="3" fontId="77" fillId="0" borderId="18" xfId="0" applyNumberFormat="1" applyFont="1" applyFill="1" applyBorder="1" applyAlignment="1"/>
    <xf numFmtId="3" fontId="77" fillId="0" borderId="19" xfId="0" applyNumberFormat="1" applyFont="1" applyFill="1" applyBorder="1" applyAlignment="1"/>
    <xf numFmtId="190" fontId="77" fillId="0" borderId="0" xfId="0" applyNumberFormat="1" applyFont="1" applyFill="1" applyBorder="1" applyAlignment="1"/>
    <xf numFmtId="190" fontId="77" fillId="0" borderId="19" xfId="0" applyNumberFormat="1" applyFont="1" applyFill="1" applyBorder="1" applyAlignment="1"/>
    <xf numFmtId="190" fontId="77" fillId="0" borderId="18" xfId="0" applyNumberFormat="1" applyFont="1" applyFill="1" applyBorder="1" applyAlignment="1"/>
    <xf numFmtId="2" fontId="77" fillId="0" borderId="18" xfId="114" applyNumberFormat="1" applyFont="1" applyFill="1" applyBorder="1" applyAlignment="1"/>
    <xf numFmtId="2" fontId="77" fillId="0" borderId="0" xfId="114" applyNumberFormat="1" applyFont="1" applyFill="1" applyBorder="1" applyAlignment="1"/>
    <xf numFmtId="2" fontId="77" fillId="0" borderId="19" xfId="114" applyNumberFormat="1" applyFont="1" applyFill="1" applyBorder="1" applyAlignment="1"/>
    <xf numFmtId="3" fontId="77" fillId="0" borderId="19" xfId="0" applyNumberFormat="1" applyFont="1" applyFill="1" applyBorder="1" applyAlignment="1">
      <alignment horizontal="right"/>
    </xf>
    <xf numFmtId="199" fontId="77" fillId="0" borderId="0" xfId="0" applyNumberFormat="1" applyFont="1" applyFill="1" applyBorder="1" applyAlignment="1"/>
    <xf numFmtId="0" fontId="0" fillId="0" borderId="20" xfId="0" applyFill="1" applyBorder="1" applyProtection="1"/>
    <xf numFmtId="0" fontId="0" fillId="0" borderId="15" xfId="0" applyFill="1" applyBorder="1" applyProtection="1"/>
    <xf numFmtId="0" fontId="0" fillId="0" borderId="26" xfId="0" applyFill="1" applyBorder="1" applyProtection="1"/>
    <xf numFmtId="0" fontId="0" fillId="0" borderId="21" xfId="0" applyFill="1" applyBorder="1" applyProtection="1">
      <protection locked="0"/>
    </xf>
    <xf numFmtId="0" fontId="0" fillId="0" borderId="13" xfId="0" applyFill="1" applyBorder="1" applyProtection="1">
      <protection locked="0"/>
    </xf>
    <xf numFmtId="0" fontId="0" fillId="0" borderId="22" xfId="0" applyFill="1" applyBorder="1" applyProtection="1">
      <protection locked="0"/>
    </xf>
    <xf numFmtId="3" fontId="0" fillId="47" borderId="21" xfId="0" applyNumberFormat="1" applyFill="1" applyBorder="1" applyProtection="1">
      <protection locked="0"/>
    </xf>
    <xf numFmtId="3" fontId="0" fillId="47" borderId="13" xfId="0" applyNumberFormat="1" applyFill="1" applyBorder="1" applyProtection="1">
      <protection locked="0"/>
    </xf>
    <xf numFmtId="0" fontId="0" fillId="47" borderId="22" xfId="0" applyFill="1" applyBorder="1" applyProtection="1">
      <protection locked="0"/>
    </xf>
    <xf numFmtId="0" fontId="0" fillId="31" borderId="16" xfId="0" applyFill="1" applyBorder="1" applyProtection="1">
      <protection locked="0"/>
    </xf>
    <xf numFmtId="0" fontId="0" fillId="31" borderId="14" xfId="0" applyFill="1" applyBorder="1" applyProtection="1">
      <protection locked="0"/>
    </xf>
    <xf numFmtId="0" fontId="0" fillId="31" borderId="17" xfId="0" applyFill="1" applyBorder="1" applyProtection="1">
      <protection locked="0"/>
    </xf>
    <xf numFmtId="0" fontId="86" fillId="0" borderId="18" xfId="0" applyFont="1" applyFill="1" applyBorder="1"/>
    <xf numFmtId="196" fontId="67" fillId="0" borderId="18" xfId="114" applyNumberFormat="1" applyFont="1" applyFill="1" applyBorder="1"/>
    <xf numFmtId="196" fontId="67" fillId="0" borderId="0" xfId="114" applyNumberFormat="1" applyFont="1" applyFill="1" applyBorder="1"/>
    <xf numFmtId="196" fontId="67" fillId="0" borderId="19" xfId="114" applyNumberFormat="1" applyFont="1" applyFill="1" applyBorder="1"/>
    <xf numFmtId="3" fontId="0" fillId="47" borderId="18" xfId="0" applyNumberFormat="1" applyFill="1" applyBorder="1" applyProtection="1">
      <protection locked="0"/>
    </xf>
    <xf numFmtId="3" fontId="0" fillId="47" borderId="0" xfId="0" applyNumberFormat="1" applyFill="1" applyBorder="1" applyProtection="1">
      <protection locked="0"/>
    </xf>
    <xf numFmtId="3" fontId="0" fillId="47" borderId="14" xfId="0" applyNumberFormat="1" applyFill="1" applyBorder="1" applyProtection="1">
      <protection locked="0"/>
    </xf>
    <xf numFmtId="189" fontId="0" fillId="0" borderId="16" xfId="0" applyNumberFormat="1" applyFill="1" applyBorder="1"/>
    <xf numFmtId="189" fontId="0" fillId="0" borderId="14" xfId="0" applyNumberFormat="1" applyFill="1" applyBorder="1"/>
    <xf numFmtId="189" fontId="0" fillId="0" borderId="17" xfId="0" applyNumberFormat="1" applyFill="1" applyBorder="1"/>
    <xf numFmtId="3" fontId="0" fillId="48" borderId="0" xfId="0" applyNumberFormat="1" applyFill="1" applyBorder="1" applyProtection="1">
      <protection locked="0"/>
    </xf>
    <xf numFmtId="3" fontId="0" fillId="48" borderId="19" xfId="0" applyNumberFormat="1" applyFill="1" applyBorder="1" applyProtection="1">
      <protection locked="0"/>
    </xf>
    <xf numFmtId="3" fontId="0" fillId="48" borderId="14" xfId="0" applyNumberFormat="1" applyFill="1" applyBorder="1" applyProtection="1">
      <protection locked="0"/>
    </xf>
    <xf numFmtId="3" fontId="100" fillId="49" borderId="18" xfId="0" applyNumberFormat="1" applyFont="1" applyFill="1" applyBorder="1" applyAlignment="1"/>
    <xf numFmtId="3" fontId="100" fillId="49" borderId="0" xfId="0" applyNumberFormat="1" applyFont="1" applyFill="1" applyBorder="1" applyAlignment="1"/>
    <xf numFmtId="3" fontId="100" fillId="49" borderId="19" xfId="0" applyNumberFormat="1" applyFont="1" applyFill="1" applyBorder="1" applyAlignment="1"/>
    <xf numFmtId="190" fontId="100" fillId="49" borderId="18" xfId="0" applyNumberFormat="1" applyFont="1" applyFill="1" applyBorder="1" applyAlignment="1"/>
    <xf numFmtId="190" fontId="100" fillId="49" borderId="0" xfId="0" applyNumberFormat="1" applyFont="1" applyFill="1" applyBorder="1" applyAlignment="1"/>
    <xf numFmtId="190" fontId="100" fillId="49" borderId="19" xfId="0" applyNumberFormat="1" applyFont="1" applyFill="1" applyBorder="1" applyAlignment="1"/>
    <xf numFmtId="3" fontId="0" fillId="29" borderId="21" xfId="0" applyNumberFormat="1" applyFill="1" applyBorder="1" applyProtection="1">
      <protection locked="0"/>
    </xf>
    <xf numFmtId="3" fontId="0" fillId="29" borderId="13" xfId="0" applyNumberFormat="1" applyFill="1" applyBorder="1" applyProtection="1">
      <protection locked="0"/>
    </xf>
    <xf numFmtId="3" fontId="0" fillId="29" borderId="22" xfId="0" applyNumberFormat="1" applyFill="1" applyBorder="1" applyProtection="1">
      <protection locked="0"/>
    </xf>
    <xf numFmtId="190" fontId="0" fillId="48" borderId="13" xfId="0" applyNumberFormat="1" applyFill="1" applyBorder="1" applyProtection="1">
      <protection locked="0"/>
    </xf>
    <xf numFmtId="190" fontId="0" fillId="48" borderId="22" xfId="0" applyNumberFormat="1" applyFill="1" applyBorder="1" applyProtection="1">
      <protection locked="0"/>
    </xf>
    <xf numFmtId="3" fontId="6" fillId="29" borderId="0" xfId="0" applyNumberFormat="1" applyFont="1" applyFill="1" applyBorder="1" applyProtection="1">
      <protection locked="0"/>
    </xf>
    <xf numFmtId="3" fontId="0" fillId="29" borderId="19" xfId="0" applyNumberFormat="1" applyFill="1" applyBorder="1" applyProtection="1">
      <protection locked="0"/>
    </xf>
    <xf numFmtId="190" fontId="0" fillId="48" borderId="0" xfId="0" applyNumberFormat="1" applyFill="1" applyBorder="1" applyProtection="1">
      <protection locked="0"/>
    </xf>
    <xf numFmtId="190" fontId="0" fillId="48" borderId="19" xfId="0" applyNumberFormat="1" applyFill="1" applyBorder="1" applyProtection="1">
      <protection locked="0"/>
    </xf>
    <xf numFmtId="3" fontId="79" fillId="29" borderId="0" xfId="0" applyNumberFormat="1" applyFont="1" applyFill="1" applyBorder="1" applyProtection="1">
      <protection locked="0"/>
    </xf>
    <xf numFmtId="3" fontId="79" fillId="29" borderId="19" xfId="0" applyNumberFormat="1" applyFont="1" applyFill="1" applyBorder="1" applyProtection="1">
      <protection locked="0"/>
    </xf>
    <xf numFmtId="3" fontId="79" fillId="29" borderId="18" xfId="0" applyNumberFormat="1" applyFont="1" applyFill="1" applyBorder="1" applyProtection="1">
      <protection locked="0"/>
    </xf>
    <xf numFmtId="190" fontId="0" fillId="29" borderId="18" xfId="0" applyNumberFormat="1" applyFill="1" applyBorder="1" applyProtection="1">
      <protection locked="0"/>
    </xf>
    <xf numFmtId="190" fontId="0" fillId="29" borderId="0" xfId="0" applyNumberFormat="1" applyFill="1" applyBorder="1" applyProtection="1">
      <protection locked="0"/>
    </xf>
    <xf numFmtId="190" fontId="0" fillId="29" borderId="19" xfId="0" applyNumberFormat="1" applyFill="1" applyBorder="1" applyProtection="1">
      <protection locked="0"/>
    </xf>
    <xf numFmtId="190" fontId="0" fillId="29" borderId="16" xfId="0" applyNumberFormat="1" applyFill="1" applyBorder="1" applyProtection="1">
      <protection locked="0"/>
    </xf>
    <xf numFmtId="190" fontId="0" fillId="29" borderId="14" xfId="0" applyNumberFormat="1" applyFill="1" applyBorder="1" applyProtection="1">
      <protection locked="0"/>
    </xf>
    <xf numFmtId="190" fontId="0" fillId="29" borderId="17" xfId="0" applyNumberFormat="1" applyFill="1" applyBorder="1" applyProtection="1">
      <protection locked="0"/>
    </xf>
    <xf numFmtId="190" fontId="0" fillId="48" borderId="14" xfId="0" applyNumberFormat="1" applyFill="1" applyBorder="1" applyProtection="1">
      <protection locked="0"/>
    </xf>
    <xf numFmtId="190" fontId="0" fillId="48" borderId="17" xfId="0" applyNumberFormat="1" applyFill="1" applyBorder="1" applyProtection="1">
      <protection locked="0"/>
    </xf>
    <xf numFmtId="0" fontId="18" fillId="0" borderId="0" xfId="72" applyAlignment="1" applyProtection="1">
      <protection locked="0"/>
    </xf>
    <xf numFmtId="191" fontId="6" fillId="29" borderId="0" xfId="0" applyNumberFormat="1" applyFont="1" applyFill="1" applyAlignment="1" applyProtection="1">
      <alignment horizontal="right"/>
      <protection locked="0"/>
    </xf>
    <xf numFmtId="191" fontId="6" fillId="48" borderId="21" xfId="0" applyNumberFormat="1" applyFont="1" applyFill="1" applyBorder="1" applyAlignment="1" applyProtection="1">
      <alignment horizontal="right"/>
      <protection locked="0"/>
    </xf>
    <xf numFmtId="191" fontId="6" fillId="48" borderId="13" xfId="0" applyNumberFormat="1" applyFont="1" applyFill="1" applyBorder="1" applyAlignment="1" applyProtection="1">
      <alignment horizontal="right"/>
      <protection locked="0"/>
    </xf>
    <xf numFmtId="191" fontId="6" fillId="48" borderId="22" xfId="0" applyNumberFormat="1" applyFont="1" applyFill="1" applyBorder="1" applyAlignment="1" applyProtection="1">
      <alignment horizontal="right"/>
      <protection locked="0"/>
    </xf>
    <xf numFmtId="191" fontId="6" fillId="48" borderId="18" xfId="0" applyNumberFormat="1" applyFont="1" applyFill="1" applyBorder="1" applyAlignment="1" applyProtection="1">
      <alignment horizontal="right"/>
      <protection locked="0"/>
    </xf>
    <xf numFmtId="191" fontId="6" fillId="48" borderId="0" xfId="0" applyNumberFormat="1" applyFont="1" applyFill="1" applyBorder="1" applyAlignment="1" applyProtection="1">
      <alignment horizontal="right"/>
      <protection locked="0"/>
    </xf>
    <xf numFmtId="191" fontId="6" fillId="48" borderId="19" xfId="0" applyNumberFormat="1" applyFont="1" applyFill="1" applyBorder="1" applyAlignment="1" applyProtection="1">
      <alignment horizontal="right"/>
      <protection locked="0"/>
    </xf>
    <xf numFmtId="191" fontId="6" fillId="48" borderId="16" xfId="0" applyNumberFormat="1" applyFont="1" applyFill="1" applyBorder="1" applyAlignment="1" applyProtection="1">
      <alignment horizontal="right"/>
      <protection locked="0"/>
    </xf>
    <xf numFmtId="191" fontId="6" fillId="48" borderId="14" xfId="0" applyNumberFormat="1" applyFont="1" applyFill="1" applyBorder="1" applyAlignment="1" applyProtection="1">
      <alignment horizontal="right"/>
      <protection locked="0"/>
    </xf>
    <xf numFmtId="191" fontId="6" fillId="48" borderId="17" xfId="0" applyNumberFormat="1" applyFont="1" applyFill="1" applyBorder="1" applyAlignment="1" applyProtection="1">
      <alignment horizontal="right"/>
      <protection locked="0"/>
    </xf>
    <xf numFmtId="191" fontId="0" fillId="29" borderId="20" xfId="0" applyNumberFormat="1" applyFill="1" applyBorder="1" applyProtection="1">
      <protection locked="0"/>
    </xf>
    <xf numFmtId="191" fontId="0" fillId="29" borderId="15" xfId="0" applyNumberFormat="1" applyFill="1" applyBorder="1" applyProtection="1">
      <protection locked="0"/>
    </xf>
    <xf numFmtId="191" fontId="6" fillId="48" borderId="20" xfId="0" applyNumberFormat="1" applyFont="1" applyFill="1" applyBorder="1" applyAlignment="1" applyProtection="1">
      <alignment horizontal="right"/>
      <protection locked="0"/>
    </xf>
    <xf numFmtId="191" fontId="6" fillId="48" borderId="15" xfId="0" applyNumberFormat="1" applyFont="1" applyFill="1" applyBorder="1" applyAlignment="1" applyProtection="1">
      <alignment horizontal="right"/>
      <protection locked="0"/>
    </xf>
    <xf numFmtId="191" fontId="6" fillId="48" borderId="26" xfId="0" applyNumberFormat="1" applyFont="1" applyFill="1" applyBorder="1" applyAlignment="1" applyProtection="1">
      <alignment horizontal="right"/>
      <protection locked="0"/>
    </xf>
    <xf numFmtId="0" fontId="0" fillId="0" borderId="20" xfId="0" applyBorder="1" applyProtection="1">
      <protection locked="0"/>
    </xf>
    <xf numFmtId="189" fontId="0" fillId="29" borderId="21" xfId="0" applyNumberFormat="1" applyFill="1" applyBorder="1" applyProtection="1">
      <protection locked="0"/>
    </xf>
    <xf numFmtId="189" fontId="0" fillId="29" borderId="13" xfId="0" applyNumberFormat="1" applyFill="1" applyBorder="1" applyProtection="1">
      <protection locked="0"/>
    </xf>
    <xf numFmtId="189" fontId="0" fillId="29" borderId="22" xfId="0" applyNumberFormat="1" applyFill="1" applyBorder="1" applyProtection="1">
      <protection locked="0"/>
    </xf>
    <xf numFmtId="189" fontId="0" fillId="48" borderId="21" xfId="0" applyNumberFormat="1" applyFill="1" applyBorder="1" applyProtection="1">
      <protection locked="0"/>
    </xf>
    <xf numFmtId="189" fontId="0" fillId="48" borderId="13" xfId="0" applyNumberFormat="1" applyFill="1" applyBorder="1" applyProtection="1">
      <protection locked="0"/>
    </xf>
    <xf numFmtId="189" fontId="0" fillId="48" borderId="22" xfId="0" applyNumberFormat="1" applyFill="1" applyBorder="1" applyProtection="1">
      <protection locked="0"/>
    </xf>
    <xf numFmtId="189" fontId="0" fillId="29" borderId="18" xfId="0" applyNumberFormat="1" applyFill="1" applyBorder="1" applyProtection="1">
      <protection locked="0"/>
    </xf>
    <xf numFmtId="189" fontId="0" fillId="29" borderId="0" xfId="0" applyNumberFormat="1" applyFill="1" applyBorder="1" applyProtection="1">
      <protection locked="0"/>
    </xf>
    <xf numFmtId="189" fontId="0" fillId="29" borderId="19" xfId="0" applyNumberFormat="1" applyFill="1" applyBorder="1" applyProtection="1">
      <protection locked="0"/>
    </xf>
    <xf numFmtId="189" fontId="0" fillId="48" borderId="18" xfId="0" applyNumberFormat="1" applyFill="1" applyBorder="1" applyProtection="1">
      <protection locked="0"/>
    </xf>
    <xf numFmtId="189" fontId="0" fillId="48" borderId="0" xfId="0" applyNumberFormat="1" applyFill="1" applyBorder="1" applyProtection="1">
      <protection locked="0"/>
    </xf>
    <xf numFmtId="189" fontId="0" fillId="48" borderId="19" xfId="0" applyNumberFormat="1" applyFill="1" applyBorder="1" applyProtection="1">
      <protection locked="0"/>
    </xf>
    <xf numFmtId="189" fontId="79" fillId="29" borderId="18" xfId="0" applyNumberFormat="1" applyFont="1" applyFill="1" applyBorder="1" applyProtection="1">
      <protection locked="0"/>
    </xf>
    <xf numFmtId="189" fontId="79" fillId="29" borderId="19" xfId="0" applyNumberFormat="1" applyFont="1" applyFill="1" applyBorder="1" applyProtection="1">
      <protection locked="0"/>
    </xf>
    <xf numFmtId="189" fontId="0" fillId="29" borderId="16" xfId="0" applyNumberFormat="1" applyFill="1" applyBorder="1" applyProtection="1">
      <protection locked="0"/>
    </xf>
    <xf numFmtId="189" fontId="0" fillId="29" borderId="14" xfId="0" applyNumberFormat="1" applyFill="1" applyBorder="1" applyProtection="1">
      <protection locked="0"/>
    </xf>
    <xf numFmtId="189" fontId="0" fillId="29" borderId="17" xfId="0" applyNumberFormat="1" applyFill="1" applyBorder="1" applyProtection="1">
      <protection locked="0"/>
    </xf>
    <xf numFmtId="189" fontId="0" fillId="48" borderId="16" xfId="0" applyNumberFormat="1" applyFill="1" applyBorder="1" applyProtection="1">
      <protection locked="0"/>
    </xf>
    <xf numFmtId="189" fontId="0" fillId="48" borderId="14" xfId="0" applyNumberFormat="1" applyFill="1" applyBorder="1" applyProtection="1">
      <protection locked="0"/>
    </xf>
    <xf numFmtId="189" fontId="0" fillId="48" borderId="17" xfId="0" applyNumberFormat="1" applyFill="1" applyBorder="1" applyProtection="1">
      <protection locked="0"/>
    </xf>
    <xf numFmtId="189" fontId="0" fillId="0" borderId="20" xfId="0" applyNumberFormat="1" applyFill="1" applyBorder="1"/>
    <xf numFmtId="189" fontId="0" fillId="0" borderId="15" xfId="0" applyNumberFormat="1" applyFill="1" applyBorder="1"/>
    <xf numFmtId="189" fontId="0" fillId="0" borderId="26" xfId="0" applyNumberFormat="1" applyFill="1" applyBorder="1"/>
    <xf numFmtId="0" fontId="0" fillId="0" borderId="18" xfId="0" applyBorder="1" applyAlignment="1" applyProtection="1">
      <alignment horizontal="left" indent="1"/>
      <protection locked="0"/>
    </xf>
    <xf numFmtId="0" fontId="0" fillId="0" borderId="0" xfId="0" applyBorder="1" applyAlignment="1" applyProtection="1">
      <alignment horizontal="left" indent="1"/>
      <protection locked="0"/>
    </xf>
    <xf numFmtId="0" fontId="0" fillId="0" borderId="20" xfId="0" applyFill="1" applyBorder="1" applyAlignment="1">
      <alignment horizontal="left" indent="1"/>
    </xf>
    <xf numFmtId="3" fontId="77" fillId="29" borderId="18" xfId="0" applyNumberFormat="1" applyFont="1" applyFill="1" applyBorder="1" applyAlignment="1" applyProtection="1">
      <protection locked="0"/>
    </xf>
    <xf numFmtId="3" fontId="77" fillId="29" borderId="0" xfId="0" applyNumberFormat="1" applyFont="1" applyFill="1" applyBorder="1" applyAlignment="1" applyProtection="1">
      <protection locked="0"/>
    </xf>
    <xf numFmtId="189" fontId="77" fillId="47" borderId="0" xfId="0" applyNumberFormat="1" applyFont="1" applyFill="1" applyBorder="1" applyAlignment="1" applyProtection="1">
      <protection locked="0"/>
    </xf>
    <xf numFmtId="0" fontId="77" fillId="47" borderId="0" xfId="0" applyFont="1" applyFill="1" applyBorder="1" applyAlignment="1" applyProtection="1">
      <protection locked="0"/>
    </xf>
    <xf numFmtId="2" fontId="77" fillId="47" borderId="18" xfId="0" applyNumberFormat="1" applyFont="1" applyFill="1" applyBorder="1" applyAlignment="1" applyProtection="1">
      <protection locked="0"/>
    </xf>
    <xf numFmtId="2" fontId="77" fillId="47" borderId="0" xfId="0" applyNumberFormat="1" applyFont="1" applyFill="1" applyBorder="1" applyAlignment="1" applyProtection="1">
      <protection locked="0"/>
    </xf>
    <xf numFmtId="0" fontId="77" fillId="48" borderId="18" xfId="0" applyFont="1" applyFill="1" applyBorder="1" applyAlignment="1" applyProtection="1">
      <protection locked="0"/>
    </xf>
    <xf numFmtId="0" fontId="77" fillId="48" borderId="0" xfId="0" applyFont="1" applyFill="1" applyBorder="1" applyAlignment="1" applyProtection="1">
      <protection locked="0"/>
    </xf>
    <xf numFmtId="0" fontId="77" fillId="48" borderId="19" xfId="0" applyFont="1" applyFill="1" applyBorder="1" applyAlignment="1" applyProtection="1">
      <protection locked="0"/>
    </xf>
    <xf numFmtId="0" fontId="77" fillId="0" borderId="0" xfId="0" applyFont="1" applyAlignment="1" applyProtection="1">
      <alignment horizontal="left" wrapText="1"/>
      <protection locked="0"/>
    </xf>
    <xf numFmtId="0" fontId="77" fillId="0" borderId="0" xfId="0" applyFont="1" applyAlignment="1" applyProtection="1">
      <alignment wrapText="1"/>
      <protection locked="0"/>
    </xf>
    <xf numFmtId="0" fontId="77" fillId="0" borderId="0" xfId="0" applyFont="1" applyFill="1" applyAlignment="1" applyProtection="1">
      <alignment horizontal="left" wrapText="1"/>
      <protection locked="0"/>
    </xf>
    <xf numFmtId="0" fontId="77" fillId="33" borderId="0" xfId="0" applyFont="1" applyFill="1" applyAlignment="1" applyProtection="1">
      <alignment wrapText="1"/>
      <protection locked="0"/>
    </xf>
    <xf numFmtId="0" fontId="77" fillId="0" borderId="0" xfId="0" applyFont="1" applyFill="1" applyAlignment="1" applyProtection="1">
      <alignment wrapText="1"/>
      <protection locked="0"/>
    </xf>
    <xf numFmtId="0" fontId="77" fillId="0" borderId="0" xfId="0" applyFont="1" applyBorder="1" applyAlignment="1" applyProtection="1">
      <alignment wrapText="1"/>
      <protection locked="0"/>
    </xf>
    <xf numFmtId="0" fontId="77" fillId="0" borderId="0" xfId="0" applyFont="1" applyAlignment="1" applyProtection="1">
      <protection locked="0"/>
    </xf>
    <xf numFmtId="0" fontId="77" fillId="0" borderId="0" xfId="0" applyFont="1" applyFill="1" applyAlignment="1" applyProtection="1">
      <protection locked="0"/>
    </xf>
    <xf numFmtId="0" fontId="77" fillId="0" borderId="0" xfId="0" applyFont="1" applyAlignment="1" applyProtection="1">
      <alignment horizontal="left"/>
      <protection locked="0"/>
    </xf>
    <xf numFmtId="0" fontId="77" fillId="33" borderId="0" xfId="0" applyFont="1" applyFill="1" applyAlignment="1" applyProtection="1">
      <alignment horizontal="left"/>
      <protection locked="0"/>
    </xf>
    <xf numFmtId="0" fontId="77" fillId="33" borderId="0" xfId="0" applyFont="1" applyFill="1" applyAlignment="1" applyProtection="1">
      <alignment horizontal="left" wrapText="1"/>
      <protection locked="0"/>
    </xf>
    <xf numFmtId="0" fontId="77" fillId="0" borderId="26" xfId="0" applyFont="1" applyFill="1" applyBorder="1" applyAlignment="1" applyProtection="1">
      <alignment wrapText="1"/>
      <protection locked="0"/>
    </xf>
    <xf numFmtId="0" fontId="77" fillId="0" borderId="0" xfId="0" applyFont="1" applyFill="1" applyBorder="1" applyAlignment="1" applyProtection="1">
      <alignment horizontal="left" wrapText="1"/>
      <protection locked="0"/>
    </xf>
    <xf numFmtId="0" fontId="77" fillId="47" borderId="20" xfId="114" applyNumberFormat="1" applyFont="1" applyFill="1" applyBorder="1" applyAlignment="1" applyProtection="1">
      <protection locked="0"/>
    </xf>
    <xf numFmtId="0" fontId="77" fillId="47" borderId="15" xfId="114" applyNumberFormat="1" applyFont="1" applyFill="1" applyBorder="1" applyAlignment="1" applyProtection="1">
      <protection locked="0"/>
    </xf>
    <xf numFmtId="189" fontId="77" fillId="47" borderId="15" xfId="114" applyNumberFormat="1" applyFont="1" applyFill="1" applyBorder="1" applyAlignment="1" applyProtection="1">
      <protection locked="0"/>
    </xf>
    <xf numFmtId="189" fontId="6" fillId="48" borderId="20" xfId="114" applyNumberFormat="1" applyFont="1" applyFill="1" applyBorder="1" applyAlignment="1" applyProtection="1">
      <protection locked="0"/>
    </xf>
    <xf numFmtId="189" fontId="6" fillId="48" borderId="15" xfId="114" applyNumberFormat="1" applyFont="1" applyFill="1" applyBorder="1" applyAlignment="1" applyProtection="1">
      <protection locked="0"/>
    </xf>
    <xf numFmtId="189" fontId="6" fillId="48" borderId="26" xfId="114" applyNumberFormat="1" applyFont="1" applyFill="1" applyBorder="1" applyAlignment="1" applyProtection="1">
      <protection locked="0"/>
    </xf>
    <xf numFmtId="3" fontId="77" fillId="48" borderId="18" xfId="0" applyNumberFormat="1" applyFont="1" applyFill="1" applyBorder="1" applyAlignment="1" applyProtection="1">
      <protection locked="0"/>
    </xf>
    <xf numFmtId="3" fontId="77" fillId="48" borderId="0" xfId="0" applyNumberFormat="1" applyFont="1" applyFill="1" applyBorder="1" applyAlignment="1" applyProtection="1">
      <protection locked="0"/>
    </xf>
    <xf numFmtId="3" fontId="77" fillId="48" borderId="19" xfId="0" applyNumberFormat="1" applyFont="1" applyFill="1" applyBorder="1" applyAlignment="1" applyProtection="1">
      <protection locked="0"/>
    </xf>
    <xf numFmtId="3" fontId="77" fillId="35" borderId="0" xfId="0" applyNumberFormat="1" applyFont="1" applyFill="1" applyBorder="1" applyAlignment="1" applyProtection="1">
      <protection locked="0"/>
    </xf>
    <xf numFmtId="2" fontId="77" fillId="29" borderId="18" xfId="114" applyNumberFormat="1" applyFont="1" applyFill="1" applyBorder="1" applyAlignment="1" applyProtection="1">
      <protection locked="0"/>
    </xf>
    <xf numFmtId="2" fontId="77" fillId="29" borderId="0" xfId="114" applyNumberFormat="1" applyFont="1" applyFill="1" applyBorder="1" applyAlignment="1" applyProtection="1">
      <protection locked="0"/>
    </xf>
    <xf numFmtId="189" fontId="77" fillId="48" borderId="18" xfId="0" applyNumberFormat="1" applyFont="1" applyFill="1" applyBorder="1" applyAlignment="1" applyProtection="1">
      <protection locked="0"/>
    </xf>
    <xf numFmtId="189" fontId="77" fillId="48" borderId="0" xfId="0" applyNumberFormat="1" applyFont="1" applyFill="1" applyBorder="1" applyAlignment="1" applyProtection="1">
      <protection locked="0"/>
    </xf>
    <xf numFmtId="189" fontId="77" fillId="48" borderId="19" xfId="0" applyNumberFormat="1" applyFont="1" applyFill="1" applyBorder="1" applyAlignment="1" applyProtection="1">
      <protection locked="0"/>
    </xf>
    <xf numFmtId="2" fontId="77" fillId="29" borderId="18" xfId="0" applyNumberFormat="1" applyFont="1" applyFill="1" applyBorder="1" applyAlignment="1" applyProtection="1">
      <protection locked="0"/>
    </xf>
    <xf numFmtId="2" fontId="77" fillId="29" borderId="0" xfId="0" applyNumberFormat="1" applyFont="1" applyFill="1" applyBorder="1" applyAlignment="1" applyProtection="1">
      <protection locked="0"/>
    </xf>
    <xf numFmtId="0" fontId="77" fillId="47" borderId="18" xfId="0" applyFont="1" applyFill="1" applyBorder="1" applyAlignment="1" applyProtection="1">
      <protection locked="0"/>
    </xf>
    <xf numFmtId="3" fontId="77" fillId="29" borderId="0" xfId="0" applyNumberFormat="1" applyFont="1" applyFill="1" applyBorder="1" applyAlignment="1" applyProtection="1">
      <alignment horizontal="right"/>
      <protection locked="0"/>
    </xf>
    <xf numFmtId="197" fontId="77" fillId="0" borderId="18" xfId="0" applyNumberFormat="1" applyFont="1" applyFill="1" applyBorder="1" applyAlignment="1" applyProtection="1">
      <protection locked="0"/>
    </xf>
    <xf numFmtId="2" fontId="77" fillId="0" borderId="0" xfId="114" applyNumberFormat="1" applyFont="1" applyFill="1" applyBorder="1" applyAlignment="1" applyProtection="1">
      <alignment horizontal="right"/>
      <protection locked="0"/>
    </xf>
    <xf numFmtId="189" fontId="77" fillId="29" borderId="0" xfId="0" applyNumberFormat="1" applyFont="1" applyFill="1" applyBorder="1" applyAlignment="1" applyProtection="1">
      <protection locked="0"/>
    </xf>
    <xf numFmtId="189" fontId="77" fillId="29" borderId="19" xfId="0" applyNumberFormat="1" applyFont="1" applyFill="1" applyBorder="1" applyAlignment="1" applyProtection="1">
      <protection locked="0"/>
    </xf>
    <xf numFmtId="189" fontId="77" fillId="29" borderId="18" xfId="0" applyNumberFormat="1" applyFont="1" applyFill="1" applyBorder="1" applyAlignment="1" applyProtection="1">
      <protection locked="0"/>
    </xf>
    <xf numFmtId="190" fontId="77" fillId="29" borderId="0" xfId="0" applyNumberFormat="1" applyFont="1" applyFill="1" applyBorder="1" applyAlignment="1" applyProtection="1">
      <protection locked="0"/>
    </xf>
    <xf numFmtId="0" fontId="6" fillId="47" borderId="23" xfId="0" applyFont="1" applyFill="1" applyBorder="1" applyAlignment="1" applyProtection="1">
      <alignment horizontal="right" vertical="center"/>
      <protection locked="0"/>
    </xf>
    <xf numFmtId="0" fontId="0" fillId="47" borderId="23" xfId="0" applyFill="1" applyBorder="1" applyAlignment="1" applyProtection="1">
      <alignment horizontal="right" vertical="center"/>
      <protection locked="0"/>
    </xf>
    <xf numFmtId="0" fontId="6" fillId="47" borderId="0" xfId="0" applyFont="1" applyFill="1" applyBorder="1" applyAlignment="1" applyProtection="1">
      <alignment horizontal="right"/>
      <protection locked="0"/>
    </xf>
    <xf numFmtId="0" fontId="6" fillId="47" borderId="19" xfId="0" applyFont="1" applyFill="1" applyBorder="1" applyAlignment="1" applyProtection="1">
      <alignment horizontal="right"/>
      <protection locked="0"/>
    </xf>
    <xf numFmtId="10" fontId="6" fillId="47" borderId="0" xfId="0" applyNumberFormat="1" applyFont="1" applyFill="1" applyBorder="1" applyAlignment="1" applyProtection="1">
      <alignment horizontal="right"/>
      <protection locked="0"/>
    </xf>
    <xf numFmtId="10" fontId="6" fillId="47" borderId="19" xfId="0" applyNumberFormat="1" applyFont="1" applyFill="1" applyBorder="1" applyAlignment="1" applyProtection="1">
      <alignment horizontal="right"/>
      <protection locked="0"/>
    </xf>
    <xf numFmtId="3" fontId="87" fillId="45" borderId="0" xfId="0" applyNumberFormat="1" applyFont="1" applyFill="1" applyBorder="1" applyAlignment="1" applyProtection="1">
      <alignment horizontal="right"/>
      <protection locked="0"/>
    </xf>
    <xf numFmtId="3" fontId="101" fillId="0" borderId="0" xfId="0" applyNumberFormat="1" applyFont="1" applyFill="1" applyBorder="1" applyAlignment="1" applyProtection="1">
      <alignment horizontal="right"/>
      <protection locked="0"/>
    </xf>
    <xf numFmtId="0" fontId="0" fillId="33" borderId="41" xfId="0" applyFill="1" applyBorder="1" applyAlignment="1">
      <alignment horizontal="right"/>
    </xf>
    <xf numFmtId="3" fontId="6" fillId="48" borderId="0" xfId="0" applyNumberFormat="1" applyFont="1" applyFill="1" applyBorder="1" applyAlignment="1" applyProtection="1">
      <alignment horizontal="right" vertical="center"/>
      <protection locked="0"/>
    </xf>
    <xf numFmtId="3" fontId="6" fillId="48" borderId="33" xfId="0" applyNumberFormat="1" applyFont="1" applyFill="1" applyBorder="1" applyAlignment="1" applyProtection="1">
      <alignment horizontal="right" vertical="center"/>
      <protection locked="0"/>
    </xf>
    <xf numFmtId="0" fontId="3" fillId="41" borderId="19" xfId="0" applyFont="1" applyFill="1" applyBorder="1" applyAlignment="1" applyProtection="1">
      <alignment horizontal="center" vertical="center"/>
      <protection locked="0"/>
    </xf>
    <xf numFmtId="0" fontId="6" fillId="41" borderId="19" xfId="0" applyFont="1" applyFill="1" applyBorder="1" applyProtection="1">
      <protection locked="0"/>
    </xf>
    <xf numFmtId="0" fontId="0" fillId="41" borderId="19" xfId="0" applyFill="1" applyBorder="1" applyProtection="1">
      <protection locked="0"/>
    </xf>
    <xf numFmtId="3" fontId="0" fillId="47" borderId="18" xfId="0" applyNumberFormat="1" applyFill="1" applyBorder="1" applyAlignment="1" applyProtection="1">
      <alignment horizontal="right" vertical="center"/>
      <protection locked="0"/>
    </xf>
    <xf numFmtId="3" fontId="0" fillId="47" borderId="0" xfId="0" applyNumberFormat="1" applyFill="1" applyBorder="1" applyAlignment="1" applyProtection="1">
      <alignment horizontal="right" vertical="center"/>
      <protection locked="0"/>
    </xf>
    <xf numFmtId="3" fontId="0" fillId="47" borderId="19" xfId="0" applyNumberFormat="1" applyFill="1" applyBorder="1" applyAlignment="1" applyProtection="1">
      <alignment horizontal="right" vertical="center"/>
      <protection locked="0"/>
    </xf>
    <xf numFmtId="0" fontId="3" fillId="0" borderId="19" xfId="0" applyFont="1" applyFill="1" applyBorder="1" applyAlignment="1" applyProtection="1">
      <alignment horizontal="center" vertical="center"/>
      <protection locked="0"/>
    </xf>
    <xf numFmtId="0" fontId="0" fillId="47" borderId="0" xfId="0" applyFill="1" applyBorder="1" applyProtection="1">
      <protection locked="0"/>
    </xf>
    <xf numFmtId="0" fontId="0" fillId="47" borderId="19" xfId="0" applyFill="1" applyBorder="1" applyProtection="1">
      <protection locked="0"/>
    </xf>
    <xf numFmtId="9" fontId="0" fillId="47" borderId="0" xfId="0" applyNumberFormat="1" applyFill="1" applyBorder="1" applyProtection="1">
      <protection locked="0"/>
    </xf>
    <xf numFmtId="9" fontId="0" fillId="47" borderId="19" xfId="0" applyNumberFormat="1" applyFill="1" applyBorder="1" applyProtection="1">
      <protection locked="0"/>
    </xf>
    <xf numFmtId="0" fontId="6" fillId="0" borderId="19" xfId="0" applyFont="1" applyFill="1" applyBorder="1" applyAlignment="1" applyProtection="1">
      <alignment horizontal="left" vertical="center"/>
      <protection locked="0"/>
    </xf>
    <xf numFmtId="0" fontId="6" fillId="42" borderId="26" xfId="0" applyFont="1" applyFill="1" applyBorder="1" applyAlignment="1" applyProtection="1">
      <alignment horizontal="left" vertical="center"/>
      <protection locked="0"/>
    </xf>
    <xf numFmtId="188" fontId="0" fillId="0" borderId="19" xfId="39" applyFont="1" applyBorder="1" applyProtection="1">
      <protection locked="0"/>
    </xf>
    <xf numFmtId="188" fontId="0" fillId="0" borderId="22" xfId="39"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2" fontId="6" fillId="47" borderId="0" xfId="84" applyNumberFormat="1" applyFont="1" applyFill="1" applyBorder="1" applyProtection="1">
      <protection locked="0"/>
    </xf>
    <xf numFmtId="2" fontId="6" fillId="47" borderId="19" xfId="84" applyNumberFormat="1" applyFont="1" applyFill="1" applyBorder="1" applyProtection="1">
      <protection locked="0"/>
    </xf>
    <xf numFmtId="3" fontId="87" fillId="45" borderId="0" xfId="0" applyNumberFormat="1" applyFont="1" applyFill="1" applyBorder="1" applyAlignment="1" applyProtection="1">
      <alignment horizontal="right" vertical="center"/>
    </xf>
    <xf numFmtId="0" fontId="1" fillId="0" borderId="23" xfId="0" applyFont="1" applyFill="1" applyBorder="1" applyAlignment="1" applyProtection="1">
      <alignment horizontal="center" vertical="center"/>
      <protection locked="0"/>
    </xf>
    <xf numFmtId="0" fontId="1" fillId="41" borderId="23" xfId="0" applyFont="1" applyFill="1" applyBorder="1" applyAlignment="1" applyProtection="1">
      <alignment horizontal="center" vertical="center"/>
      <protection locked="0"/>
    </xf>
    <xf numFmtId="0" fontId="6" fillId="41" borderId="23" xfId="0" applyFont="1" applyFill="1" applyBorder="1" applyAlignment="1" applyProtection="1">
      <alignment horizontal="center" vertical="center"/>
      <protection locked="0"/>
    </xf>
    <xf numFmtId="0" fontId="6" fillId="0" borderId="23"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42" borderId="41" xfId="0" applyFont="1" applyFill="1" applyBorder="1" applyAlignment="1" applyProtection="1">
      <alignment horizontal="left" vertical="center"/>
      <protection locked="0"/>
    </xf>
    <xf numFmtId="0" fontId="0" fillId="0" borderId="23" xfId="0" applyFont="1" applyBorder="1" applyProtection="1">
      <protection locked="0"/>
    </xf>
    <xf numFmtId="0" fontId="0" fillId="0" borderId="23" xfId="0" applyFont="1" applyFill="1" applyBorder="1" applyProtection="1">
      <protection locked="0"/>
    </xf>
    <xf numFmtId="0" fontId="0" fillId="0" borderId="24"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9" fontId="6" fillId="47" borderId="0" xfId="114" applyFont="1" applyFill="1" applyBorder="1" applyAlignment="1" applyProtection="1">
      <alignment horizontal="right" vertical="center"/>
      <protection locked="0"/>
    </xf>
    <xf numFmtId="9" fontId="6" fillId="47" borderId="0" xfId="114" applyFont="1" applyFill="1" applyBorder="1" applyProtection="1">
      <protection locked="0"/>
    </xf>
    <xf numFmtId="0" fontId="6" fillId="47" borderId="0" xfId="0" applyFont="1" applyFill="1" applyBorder="1" applyProtection="1">
      <protection locked="0"/>
    </xf>
    <xf numFmtId="3" fontId="6" fillId="47" borderId="0" xfId="0" applyNumberFormat="1" applyFont="1" applyFill="1" applyBorder="1" applyAlignment="1" applyProtection="1">
      <alignment horizontal="right" vertical="center"/>
      <protection locked="0"/>
    </xf>
    <xf numFmtId="0" fontId="65" fillId="0" borderId="19" xfId="0" applyFont="1" applyFill="1" applyBorder="1" applyAlignment="1" applyProtection="1">
      <alignment horizontal="center" vertical="center"/>
      <protection locked="0"/>
    </xf>
    <xf numFmtId="0" fontId="94" fillId="0" borderId="19"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5" fillId="0" borderId="23" xfId="0" applyFont="1" applyFill="1" applyBorder="1" applyAlignment="1" applyProtection="1">
      <alignment horizontal="center" vertical="center"/>
      <protection locked="0"/>
    </xf>
    <xf numFmtId="0" fontId="6" fillId="0" borderId="23" xfId="0" applyFont="1" applyFill="1" applyBorder="1" applyProtection="1">
      <protection locked="0"/>
    </xf>
    <xf numFmtId="0" fontId="6" fillId="42" borderId="23" xfId="0" applyFont="1" applyFill="1" applyBorder="1" applyAlignment="1" applyProtection="1">
      <alignment horizontal="left" vertical="center"/>
      <protection locked="0"/>
    </xf>
    <xf numFmtId="198" fontId="0" fillId="47" borderId="0" xfId="114" applyNumberFormat="1" applyFont="1" applyFill="1" applyBorder="1" applyProtection="1">
      <protection locked="0"/>
    </xf>
    <xf numFmtId="9" fontId="0" fillId="47" borderId="0" xfId="114" applyFont="1" applyFill="1" applyBorder="1" applyProtection="1">
      <protection locked="0"/>
    </xf>
    <xf numFmtId="0" fontId="3" fillId="0" borderId="23" xfId="0" applyFont="1" applyFill="1" applyBorder="1" applyAlignment="1" applyProtection="1">
      <alignment horizontal="center" vertical="center"/>
      <protection locked="0"/>
    </xf>
    <xf numFmtId="0" fontId="6" fillId="0" borderId="23" xfId="0" applyFont="1" applyFill="1" applyBorder="1" applyAlignment="1" applyProtection="1">
      <alignment wrapText="1"/>
      <protection locked="0"/>
    </xf>
    <xf numFmtId="0" fontId="0" fillId="0" borderId="23" xfId="0" applyBorder="1" applyProtection="1">
      <protection locked="0"/>
    </xf>
    <xf numFmtId="0" fontId="3" fillId="0" borderId="23" xfId="0" applyFont="1" applyFill="1" applyBorder="1" applyAlignment="1" applyProtection="1">
      <alignment horizontal="left" vertical="center"/>
      <protection locked="0"/>
    </xf>
    <xf numFmtId="0" fontId="97" fillId="0" borderId="23" xfId="0"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3" fontId="6" fillId="47" borderId="18" xfId="0" applyNumberFormat="1" applyFont="1" applyFill="1" applyBorder="1" applyProtection="1">
      <protection locked="0"/>
    </xf>
    <xf numFmtId="3" fontId="6" fillId="48" borderId="0" xfId="0" applyNumberFormat="1" applyFont="1" applyFill="1" applyBorder="1" applyProtection="1">
      <protection locked="0"/>
    </xf>
    <xf numFmtId="3" fontId="6" fillId="48" borderId="19" xfId="0" applyNumberFormat="1" applyFont="1" applyFill="1" applyBorder="1" applyProtection="1">
      <protection locked="0"/>
    </xf>
    <xf numFmtId="0" fontId="6" fillId="0" borderId="18" xfId="0" applyFont="1" applyFill="1" applyBorder="1" applyProtection="1">
      <protection locked="0"/>
    </xf>
    <xf numFmtId="0" fontId="6" fillId="0" borderId="0" xfId="0" applyFont="1" applyFill="1" applyBorder="1" applyProtection="1">
      <protection locked="0"/>
    </xf>
    <xf numFmtId="0" fontId="6" fillId="0" borderId="19" xfId="0" applyFont="1" applyFill="1" applyBorder="1" applyProtection="1">
      <protection locked="0"/>
    </xf>
    <xf numFmtId="0" fontId="0" fillId="0" borderId="0" xfId="0" applyFont="1" applyFill="1" applyBorder="1" applyAlignment="1" applyProtection="1">
      <alignment horizontal="center" vertical="center"/>
      <protection locked="0"/>
    </xf>
    <xf numFmtId="0" fontId="0" fillId="41"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196" fontId="0" fillId="0" borderId="16" xfId="114" applyNumberFormat="1" applyFont="1" applyBorder="1"/>
    <xf numFmtId="196" fontId="0" fillId="0" borderId="14" xfId="114" applyNumberFormat="1" applyFont="1" applyBorder="1"/>
    <xf numFmtId="196" fontId="0" fillId="0" borderId="17" xfId="114" applyNumberFormat="1" applyFont="1" applyBorder="1"/>
    <xf numFmtId="193" fontId="0" fillId="33" borderId="0" xfId="0" applyNumberFormat="1" applyFill="1" applyAlignment="1">
      <alignment horizontal="right"/>
    </xf>
    <xf numFmtId="11" fontId="0" fillId="0" borderId="0" xfId="0" applyNumberFormat="1" applyAlignment="1">
      <alignment horizontal="left" vertical="center" wrapText="1" indent="1"/>
    </xf>
    <xf numFmtId="49" fontId="8" fillId="29" borderId="20" xfId="0" applyNumberFormat="1" applyFont="1" applyFill="1" applyBorder="1" applyAlignment="1">
      <alignment horizontal="center" vertical="center" wrapText="1"/>
    </xf>
    <xf numFmtId="49" fontId="8" fillId="29" borderId="26" xfId="0" applyNumberFormat="1" applyFont="1" applyFill="1" applyBorder="1" applyAlignment="1">
      <alignment horizontal="center" vertical="center" wrapText="1"/>
    </xf>
    <xf numFmtId="49" fontId="8" fillId="48" borderId="20" xfId="0" applyNumberFormat="1" applyFont="1" applyFill="1" applyBorder="1" applyAlignment="1">
      <alignment horizontal="center" vertical="center" wrapText="1"/>
    </xf>
    <xf numFmtId="49" fontId="8" fillId="48" borderId="26" xfId="0" applyNumberFormat="1" applyFont="1" applyFill="1" applyBorder="1" applyAlignment="1">
      <alignment horizontal="center" vertical="center" wrapText="1"/>
    </xf>
    <xf numFmtId="49" fontId="14" fillId="0" borderId="0" xfId="0" applyNumberFormat="1" applyFont="1" applyAlignment="1">
      <alignment horizontal="center"/>
    </xf>
    <xf numFmtId="49" fontId="0" fillId="0" borderId="0" xfId="0" applyNumberFormat="1" applyAlignment="1">
      <alignment horizontal="left" vertical="center" wrapText="1" indent="1"/>
    </xf>
    <xf numFmtId="49" fontId="1" fillId="0" borderId="0" xfId="0" applyNumberFormat="1" applyFont="1" applyAlignment="1">
      <alignment horizontal="left" vertical="center" wrapText="1" indent="1"/>
    </xf>
    <xf numFmtId="49" fontId="0" fillId="0" borderId="0" xfId="0" applyNumberFormat="1" applyAlignment="1">
      <alignment horizontal="left" vertical="center" wrapText="1"/>
    </xf>
    <xf numFmtId="49" fontId="0" fillId="0" borderId="0" xfId="0" applyNumberFormat="1" applyAlignment="1">
      <alignment horizontal="left" wrapText="1" indent="1"/>
    </xf>
    <xf numFmtId="49" fontId="16" fillId="0" borderId="0" xfId="72" applyNumberFormat="1" applyFont="1" applyAlignment="1" applyProtection="1">
      <alignment horizontal="left" vertical="center" indent="1"/>
    </xf>
    <xf numFmtId="49" fontId="17" fillId="0" borderId="0" xfId="72" applyNumberFormat="1" applyFont="1" applyAlignment="1" applyProtection="1">
      <alignment horizontal="left" vertical="center" wrapText="1" indent="1"/>
    </xf>
    <xf numFmtId="49" fontId="0" fillId="0" borderId="0" xfId="0" applyNumberFormat="1" applyAlignment="1">
      <alignment horizontal="left"/>
    </xf>
    <xf numFmtId="11" fontId="0" fillId="0" borderId="0" xfId="0" applyNumberFormat="1" applyAlignment="1">
      <alignment horizontal="left" wrapText="1" indent="1"/>
    </xf>
    <xf numFmtId="11" fontId="1" fillId="0" borderId="0" xfId="0" applyNumberFormat="1" applyFont="1" applyAlignment="1">
      <alignment horizontal="left" vertical="center" wrapText="1" indent="1"/>
    </xf>
    <xf numFmtId="49" fontId="8" fillId="0" borderId="20"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wrapText="1"/>
    </xf>
    <xf numFmtId="49" fontId="0" fillId="0" borderId="17" xfId="0" applyNumberFormat="1" applyFill="1" applyBorder="1" applyAlignment="1">
      <alignment horizontal="center" vertical="center" wrapText="1"/>
    </xf>
    <xf numFmtId="49" fontId="0" fillId="29" borderId="16" xfId="0" applyNumberFormat="1" applyFill="1" applyBorder="1" applyAlignment="1">
      <alignment horizontal="center" vertical="center" wrapText="1"/>
    </xf>
    <xf numFmtId="49" fontId="0" fillId="29" borderId="17" xfId="0" applyNumberFormat="1" applyFill="1" applyBorder="1" applyAlignment="1">
      <alignment horizontal="center" vertical="center" wrapText="1"/>
    </xf>
    <xf numFmtId="49" fontId="0" fillId="48" borderId="16" xfId="0" applyNumberFormat="1" applyFill="1" applyBorder="1" applyAlignment="1">
      <alignment horizontal="center" vertical="center" wrapText="1"/>
    </xf>
    <xf numFmtId="49" fontId="0" fillId="48" borderId="17" xfId="0" applyNumberForma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indent="1"/>
    </xf>
    <xf numFmtId="11" fontId="0" fillId="0" borderId="0" xfId="0" applyNumberFormat="1" applyAlignment="1">
      <alignment horizontal="left" vertical="center" wrapText="1"/>
    </xf>
    <xf numFmtId="49" fontId="0" fillId="0" borderId="0" xfId="0" applyNumberFormat="1" applyAlignment="1">
      <alignment vertical="center" wrapText="1"/>
    </xf>
    <xf numFmtId="193" fontId="0" fillId="33" borderId="0" xfId="0" applyNumberFormat="1" applyFill="1" applyAlignment="1">
      <alignment horizontal="right" vertical="center"/>
    </xf>
    <xf numFmtId="0" fontId="3" fillId="33" borderId="13"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1" xfId="0" applyFont="1" applyFill="1" applyBorder="1" applyAlignment="1">
      <alignment horizontal="center"/>
    </xf>
    <xf numFmtId="0" fontId="3" fillId="33" borderId="13" xfId="0" applyFont="1" applyFill="1" applyBorder="1" applyAlignment="1">
      <alignment horizontal="center"/>
    </xf>
    <xf numFmtId="0" fontId="3" fillId="33" borderId="22" xfId="0" applyFont="1" applyFill="1" applyBorder="1" applyAlignment="1">
      <alignment horizontal="center"/>
    </xf>
    <xf numFmtId="0" fontId="3" fillId="33" borderId="21" xfId="0" applyFont="1" applyFill="1" applyBorder="1" applyAlignment="1">
      <alignment horizontal="center" vertical="center"/>
    </xf>
    <xf numFmtId="0" fontId="3" fillId="33" borderId="16" xfId="0" applyFont="1" applyFill="1" applyBorder="1" applyAlignment="1">
      <alignment horizontal="center" vertical="center"/>
    </xf>
    <xf numFmtId="0" fontId="81" fillId="33" borderId="13" xfId="0" applyFont="1" applyFill="1" applyBorder="1" applyAlignment="1">
      <alignment horizontal="center"/>
    </xf>
    <xf numFmtId="0" fontId="81" fillId="33" borderId="14" xfId="0" applyFont="1" applyFill="1" applyBorder="1" applyAlignment="1">
      <alignment horizontal="center"/>
    </xf>
    <xf numFmtId="0" fontId="81" fillId="33" borderId="13" xfId="0" applyFont="1" applyFill="1" applyBorder="1" applyAlignment="1" applyProtection="1">
      <alignment horizontal="center"/>
      <protection locked="0"/>
    </xf>
    <xf numFmtId="0" fontId="81" fillId="33" borderId="14" xfId="0" applyFont="1" applyFill="1" applyBorder="1" applyAlignment="1" applyProtection="1">
      <alignment horizontal="center"/>
      <protection locked="0"/>
    </xf>
    <xf numFmtId="0" fontId="81" fillId="33" borderId="21" xfId="0" applyFont="1" applyFill="1" applyBorder="1" applyAlignment="1">
      <alignment horizontal="center"/>
    </xf>
    <xf numFmtId="193" fontId="77" fillId="33" borderId="0" xfId="0" applyNumberFormat="1" applyFont="1" applyFill="1" applyAlignment="1">
      <alignment horizontal="right"/>
    </xf>
    <xf numFmtId="0" fontId="81" fillId="33" borderId="22" xfId="0" applyFont="1" applyFill="1" applyBorder="1" applyAlignment="1">
      <alignment horizontal="center"/>
    </xf>
    <xf numFmtId="0" fontId="3" fillId="33" borderId="21" xfId="0" applyFont="1" applyFill="1" applyBorder="1" applyAlignment="1" applyProtection="1">
      <alignment horizontal="center"/>
      <protection locked="0"/>
    </xf>
    <xf numFmtId="0" fontId="3" fillId="33" borderId="13" xfId="0" applyFont="1" applyFill="1" applyBorder="1" applyAlignment="1" applyProtection="1">
      <alignment horizontal="center"/>
      <protection locked="0"/>
    </xf>
    <xf numFmtId="0" fontId="3" fillId="33" borderId="22" xfId="0" applyFont="1" applyFill="1" applyBorder="1" applyAlignment="1" applyProtection="1">
      <alignment horizontal="center"/>
      <protection locked="0"/>
    </xf>
    <xf numFmtId="0" fontId="3" fillId="33" borderId="13" xfId="0" applyFont="1" applyFill="1" applyBorder="1" applyAlignment="1" applyProtection="1">
      <alignment horizontal="center" vertical="center"/>
      <protection locked="0"/>
    </xf>
    <xf numFmtId="0" fontId="3" fillId="33" borderId="14" xfId="0" applyFont="1" applyFill="1" applyBorder="1" applyAlignment="1" applyProtection="1">
      <alignment horizontal="center" vertical="center"/>
      <protection locked="0"/>
    </xf>
    <xf numFmtId="0" fontId="3" fillId="33" borderId="24"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2" xfId="0" applyFont="1" applyFill="1" applyBorder="1" applyAlignment="1">
      <alignment horizontal="center" vertical="center"/>
    </xf>
    <xf numFmtId="0" fontId="3" fillId="33" borderId="17" xfId="0" applyFont="1" applyFill="1" applyBorder="1" applyAlignment="1">
      <alignment horizontal="center" vertical="center"/>
    </xf>
    <xf numFmtId="193" fontId="6" fillId="33" borderId="0" xfId="0" applyNumberFormat="1" applyFont="1" applyFill="1" applyAlignment="1">
      <alignment horizontal="right" vertical="center"/>
    </xf>
    <xf numFmtId="0" fontId="1" fillId="33" borderId="13" xfId="0" applyFont="1" applyFill="1" applyBorder="1" applyAlignment="1">
      <alignment horizontal="center" vertical="center"/>
    </xf>
    <xf numFmtId="0" fontId="1" fillId="33" borderId="22" xfId="0" applyFont="1" applyFill="1" applyBorder="1" applyAlignment="1">
      <alignment horizontal="center" vertical="center"/>
    </xf>
    <xf numFmtId="0" fontId="1" fillId="33" borderId="24" xfId="0" applyFont="1" applyFill="1" applyBorder="1" applyAlignment="1">
      <alignment horizontal="center" vertical="center"/>
    </xf>
    <xf numFmtId="0" fontId="1" fillId="33" borderId="25" xfId="0" applyFont="1" applyFill="1" applyBorder="1" applyAlignment="1">
      <alignment horizontal="center" vertical="center"/>
    </xf>
    <xf numFmtId="193" fontId="6" fillId="0" borderId="0" xfId="0" applyNumberFormat="1" applyFont="1" applyFill="1" applyBorder="1" applyAlignment="1">
      <alignment horizontal="right" vertical="center"/>
    </xf>
    <xf numFmtId="0" fontId="3" fillId="32" borderId="21" xfId="0" applyFont="1" applyFill="1" applyBorder="1" applyAlignment="1">
      <alignment horizontal="center" vertical="center"/>
    </xf>
    <xf numFmtId="0" fontId="3" fillId="32" borderId="13" xfId="0" applyFont="1" applyFill="1" applyBorder="1" applyAlignment="1">
      <alignment horizontal="center" vertical="center"/>
    </xf>
    <xf numFmtId="0" fontId="3" fillId="32" borderId="22" xfId="0" applyFont="1" applyFill="1" applyBorder="1" applyAlignment="1">
      <alignment horizontal="center" vertical="center"/>
    </xf>
    <xf numFmtId="0" fontId="3" fillId="32" borderId="14" xfId="0" applyFont="1" applyFill="1" applyBorder="1" applyAlignment="1">
      <alignment horizontal="center" vertical="center"/>
    </xf>
    <xf numFmtId="0" fontId="68" fillId="0" borderId="41" xfId="0" applyFont="1" applyFill="1" applyBorder="1" applyAlignment="1" applyProtection="1">
      <alignment horizontal="center" vertical="center" wrapText="1"/>
      <protection locked="0"/>
    </xf>
    <xf numFmtId="0" fontId="68" fillId="0" borderId="24" xfId="0" applyFont="1" applyFill="1" applyBorder="1" applyAlignment="1">
      <alignment horizontal="center"/>
    </xf>
    <xf numFmtId="0" fontId="68" fillId="0" borderId="25" xfId="0" applyFont="1" applyFill="1" applyBorder="1" applyAlignment="1">
      <alignment horizontal="center"/>
    </xf>
    <xf numFmtId="0" fontId="67" fillId="46" borderId="20" xfId="0" applyFont="1" applyFill="1" applyBorder="1" applyAlignment="1" applyProtection="1">
      <alignment horizontal="center" vertical="top" wrapText="1" readingOrder="1"/>
      <protection locked="0"/>
    </xf>
    <xf numFmtId="0" fontId="67" fillId="46" borderId="15" xfId="0" applyFont="1" applyFill="1" applyBorder="1" applyAlignment="1" applyProtection="1">
      <alignment horizontal="center" vertical="top" wrapText="1" readingOrder="1"/>
      <protection locked="0"/>
    </xf>
    <xf numFmtId="0" fontId="67" fillId="46" borderId="26" xfId="0" applyFont="1" applyFill="1" applyBorder="1" applyAlignment="1" applyProtection="1">
      <alignment horizontal="center" vertical="top" wrapText="1" readingOrder="1"/>
      <protection locked="0"/>
    </xf>
    <xf numFmtId="0" fontId="67" fillId="0" borderId="21" xfId="0" applyFont="1" applyFill="1" applyBorder="1" applyAlignment="1" applyProtection="1">
      <alignment horizontal="center" vertical="center" wrapText="1" readingOrder="1"/>
      <protection locked="0"/>
    </xf>
    <xf numFmtId="0" fontId="67" fillId="0" borderId="22" xfId="0" applyFont="1" applyFill="1" applyBorder="1" applyAlignment="1" applyProtection="1">
      <alignment horizontal="center" vertical="center" wrapText="1" readingOrder="1"/>
      <protection locked="0"/>
    </xf>
    <xf numFmtId="0" fontId="67" fillId="0" borderId="16" xfId="0" applyFont="1" applyFill="1" applyBorder="1" applyAlignment="1" applyProtection="1">
      <alignment horizontal="center" vertical="center" wrapText="1" readingOrder="1"/>
      <protection locked="0"/>
    </xf>
    <xf numFmtId="0" fontId="67" fillId="0" borderId="17" xfId="0" applyFont="1" applyFill="1" applyBorder="1" applyAlignment="1" applyProtection="1">
      <alignment horizontal="center" vertical="center" wrapText="1" readingOrder="1"/>
      <protection locked="0"/>
    </xf>
    <xf numFmtId="0" fontId="67" fillId="0" borderId="24" xfId="0" applyFont="1" applyFill="1" applyBorder="1" applyAlignment="1" applyProtection="1">
      <alignment horizontal="center" vertical="top" wrapText="1"/>
      <protection locked="0"/>
    </xf>
    <xf numFmtId="0" fontId="67" fillId="0" borderId="25" xfId="0" applyFont="1" applyFill="1" applyBorder="1" applyAlignment="1" applyProtection="1">
      <alignment horizontal="center" vertical="top" wrapText="1"/>
      <protection locked="0"/>
    </xf>
    <xf numFmtId="0" fontId="67" fillId="0" borderId="20" xfId="0" applyFont="1" applyFill="1" applyBorder="1" applyAlignment="1" applyProtection="1">
      <alignment horizontal="center" vertical="top" wrapText="1" readingOrder="1"/>
      <protection locked="0"/>
    </xf>
    <xf numFmtId="0" fontId="67" fillId="0" borderId="15" xfId="0" applyFont="1" applyFill="1" applyBorder="1" applyAlignment="1" applyProtection="1">
      <alignment horizontal="center" vertical="top" wrapText="1" readingOrder="1"/>
      <protection locked="0"/>
    </xf>
    <xf numFmtId="0" fontId="67" fillId="0" borderId="26" xfId="0" applyFont="1" applyFill="1" applyBorder="1" applyAlignment="1" applyProtection="1">
      <alignment horizontal="center" vertical="top" wrapText="1" readingOrder="1"/>
      <protection locked="0"/>
    </xf>
    <xf numFmtId="0" fontId="67" fillId="0" borderId="24" xfId="0" applyFont="1" applyFill="1" applyBorder="1" applyAlignment="1" applyProtection="1">
      <alignment horizontal="center" vertical="center" wrapText="1"/>
      <protection locked="0"/>
    </xf>
    <xf numFmtId="0" fontId="67" fillId="0" borderId="25" xfId="0" applyFont="1" applyFill="1" applyBorder="1" applyAlignment="1" applyProtection="1">
      <alignment horizontal="center" vertical="center" wrapText="1"/>
      <protection locked="0"/>
    </xf>
    <xf numFmtId="0" fontId="67" fillId="0" borderId="24" xfId="0" applyFont="1" applyFill="1" applyBorder="1" applyAlignment="1">
      <alignment horizontal="center" vertical="center"/>
    </xf>
    <xf numFmtId="0" fontId="67" fillId="0" borderId="25" xfId="0" applyFont="1" applyFill="1" applyBorder="1" applyAlignment="1">
      <alignment horizontal="center" vertical="center"/>
    </xf>
    <xf numFmtId="0" fontId="67" fillId="0" borderId="20" xfId="0" applyFont="1" applyFill="1" applyBorder="1" applyAlignment="1">
      <alignment horizontal="center"/>
    </xf>
    <xf numFmtId="0" fontId="67" fillId="0" borderId="26" xfId="0" applyFont="1" applyFill="1" applyBorder="1" applyAlignment="1">
      <alignment horizontal="center"/>
    </xf>
    <xf numFmtId="0" fontId="67" fillId="46" borderId="18" xfId="0" applyFont="1" applyFill="1" applyBorder="1" applyAlignment="1" applyProtection="1">
      <alignment horizontal="center" vertical="top" wrapText="1" readingOrder="1"/>
      <protection locked="0"/>
    </xf>
    <xf numFmtId="0" fontId="67" fillId="46" borderId="0" xfId="0" applyFont="1" applyFill="1" applyBorder="1" applyAlignment="1" applyProtection="1">
      <alignment horizontal="center" vertical="top" wrapText="1" readingOrder="1"/>
      <protection locked="0"/>
    </xf>
    <xf numFmtId="0" fontId="67" fillId="46" borderId="19" xfId="0" applyFont="1" applyFill="1" applyBorder="1" applyAlignment="1" applyProtection="1">
      <alignment horizontal="center" vertical="top" wrapText="1" readingOrder="1"/>
      <protection locked="0"/>
    </xf>
    <xf numFmtId="0" fontId="67" fillId="0" borderId="41" xfId="0" applyFont="1" applyFill="1" applyBorder="1" applyAlignment="1" applyProtection="1">
      <alignment horizontal="center" vertical="top" wrapText="1" readingOrder="1"/>
      <protection locked="0"/>
    </xf>
    <xf numFmtId="0" fontId="67" fillId="0" borderId="41" xfId="0" applyFont="1" applyFill="1" applyBorder="1" applyAlignment="1" applyProtection="1">
      <alignment vertical="top" wrapText="1"/>
      <protection locked="0"/>
    </xf>
    <xf numFmtId="0" fontId="1" fillId="42" borderId="20" xfId="0" applyFont="1" applyFill="1" applyBorder="1" applyAlignment="1">
      <alignment horizontal="center" vertical="center" wrapText="1"/>
    </xf>
    <xf numFmtId="0" fontId="1" fillId="42" borderId="15" xfId="0" applyFont="1" applyFill="1" applyBorder="1" applyAlignment="1">
      <alignment horizontal="center" vertical="center" wrapText="1"/>
    </xf>
    <xf numFmtId="193" fontId="0" fillId="0" borderId="0" xfId="0" applyNumberFormat="1" applyFill="1" applyBorder="1" applyAlignment="1">
      <alignment horizontal="right" vertical="center" wrapText="1"/>
    </xf>
    <xf numFmtId="0" fontId="1" fillId="42" borderId="26" xfId="0" applyFont="1" applyFill="1" applyBorder="1" applyAlignment="1">
      <alignment horizontal="center" vertical="center" wrapText="1"/>
    </xf>
    <xf numFmtId="0" fontId="4" fillId="0" borderId="0" xfId="0" applyFont="1" applyAlignment="1" applyProtection="1">
      <alignment vertical="top" wrapText="1" readingOrder="1"/>
      <protection locked="0"/>
    </xf>
    <xf numFmtId="0" fontId="4" fillId="0" borderId="0" xfId="0" applyFont="1"/>
    <xf numFmtId="0" fontId="5" fillId="0" borderId="0" xfId="0" applyFont="1" applyAlignment="1" applyProtection="1">
      <alignment vertical="top" wrapText="1" readingOrder="1"/>
      <protection locked="0"/>
    </xf>
    <xf numFmtId="0" fontId="4" fillId="0" borderId="20" xfId="0" applyFont="1" applyFill="1" applyBorder="1" applyAlignment="1">
      <alignment horizontal="center" wrapText="1"/>
    </xf>
    <xf numFmtId="0" fontId="4" fillId="0" borderId="26" xfId="0" applyFont="1" applyFill="1" applyBorder="1" applyAlignment="1">
      <alignment horizontal="center" wrapText="1"/>
    </xf>
    <xf numFmtId="0" fontId="4" fillId="0" borderId="42" xfId="0" applyFont="1" applyFill="1" applyBorder="1" applyAlignment="1">
      <alignment vertical="center"/>
    </xf>
    <xf numFmtId="0" fontId="4" fillId="0" borderId="43" xfId="0" applyFont="1" applyFill="1" applyBorder="1" applyAlignment="1">
      <alignment vertical="center"/>
    </xf>
    <xf numFmtId="0" fontId="66" fillId="0" borderId="31" xfId="0" applyFont="1" applyFill="1" applyBorder="1" applyAlignment="1">
      <alignment horizontal="center" vertical="center"/>
    </xf>
    <xf numFmtId="0" fontId="66" fillId="0" borderId="32" xfId="0" applyFont="1" applyFill="1" applyBorder="1" applyAlignment="1">
      <alignment horizontal="center" vertical="center"/>
    </xf>
    <xf numFmtId="0" fontId="66" fillId="0" borderId="44" xfId="0" applyFont="1" applyFill="1" applyBorder="1" applyAlignment="1">
      <alignment horizontal="center" vertical="center"/>
    </xf>
    <xf numFmtId="0" fontId="66" fillId="0" borderId="45" xfId="0" applyFont="1" applyFill="1" applyBorder="1" applyAlignment="1">
      <alignment horizontal="center" vertical="center"/>
    </xf>
    <xf numFmtId="0" fontId="66" fillId="0" borderId="46" xfId="0" applyFont="1" applyFill="1" applyBorder="1" applyAlignment="1">
      <alignment horizontal="center" vertical="center"/>
    </xf>
    <xf numFmtId="9" fontId="0" fillId="47" borderId="0" xfId="0" applyNumberFormat="1" applyFont="1" applyFill="1" applyBorder="1" applyProtection="1">
      <protection locked="0"/>
    </xf>
    <xf numFmtId="9" fontId="0" fillId="47" borderId="19" xfId="0" applyNumberFormat="1" applyFont="1" applyFill="1" applyBorder="1" applyProtection="1">
      <protection locked="0"/>
    </xf>
    <xf numFmtId="9" fontId="0" fillId="47" borderId="19" xfId="114" applyFont="1" applyFill="1" applyBorder="1" applyProtection="1">
      <protection locked="0"/>
    </xf>
  </cellXfs>
  <cellStyles count="203">
    <cellStyle name="20% - ส่วนที่ถูกเน้น1" xfId="1"/>
    <cellStyle name="20% - ส่วนที่ถูกเน้น1 2" xfId="2"/>
    <cellStyle name="20% - ส่วนที่ถูกเน้น2" xfId="3"/>
    <cellStyle name="20% - ส่วนที่ถูกเน้น2 2" xfId="4"/>
    <cellStyle name="20% - ส่วนที่ถูกเน้น3" xfId="5"/>
    <cellStyle name="20% - ส่วนที่ถูกเน้น3 2" xfId="6"/>
    <cellStyle name="20% - ส่วนที่ถูกเน้น4" xfId="7"/>
    <cellStyle name="20% - ส่วนที่ถูกเน้น4 2" xfId="8"/>
    <cellStyle name="20% - ส่วนที่ถูกเน้น5" xfId="9"/>
    <cellStyle name="20% - ส่วนที่ถูกเน้น5 2" xfId="10"/>
    <cellStyle name="20% - ส่วนที่ถูกเน้น6" xfId="11"/>
    <cellStyle name="20% - ส่วนที่ถูกเน้น6 2" xfId="12"/>
    <cellStyle name="40% - ส่วนที่ถูกเน้น1" xfId="13"/>
    <cellStyle name="40% - ส่วนที่ถูกเน้น1 2" xfId="14"/>
    <cellStyle name="40% - ส่วนที่ถูกเน้น2" xfId="15"/>
    <cellStyle name="40% - ส่วนที่ถูกเน้น2 2" xfId="16"/>
    <cellStyle name="40% - ส่วนที่ถูกเน้น3" xfId="17"/>
    <cellStyle name="40% - ส่วนที่ถูกเน้น3 2" xfId="18"/>
    <cellStyle name="40% - ส่วนที่ถูกเน้น4" xfId="19"/>
    <cellStyle name="40% - ส่วนที่ถูกเน้น4 2" xfId="20"/>
    <cellStyle name="40% - ส่วนที่ถูกเน้น5" xfId="21"/>
    <cellStyle name="40% - ส่วนที่ถูกเน้น5 2" xfId="22"/>
    <cellStyle name="40% - ส่วนที่ถูกเน้น6" xfId="23"/>
    <cellStyle name="40% - ส่วนที่ถูกเน้น6 2" xfId="24"/>
    <cellStyle name="60% - ส่วนที่ถูกเน้น1" xfId="25"/>
    <cellStyle name="60% - ส่วนที่ถูกเน้น1 2" xfId="26"/>
    <cellStyle name="60% - ส่วนที่ถูกเน้น2" xfId="27"/>
    <cellStyle name="60% - ส่วนที่ถูกเน้น2 2" xfId="28"/>
    <cellStyle name="60% - ส่วนที่ถูกเน้น3" xfId="29"/>
    <cellStyle name="60% - ส่วนที่ถูกเน้น3 2" xfId="30"/>
    <cellStyle name="60% - ส่วนที่ถูกเน้น4" xfId="31"/>
    <cellStyle name="60% - ส่วนที่ถูกเน้น4 2" xfId="32"/>
    <cellStyle name="60% - ส่วนที่ถูกเน้น5" xfId="33"/>
    <cellStyle name="60% - ส่วนที่ถูกเน้น5 2" xfId="34"/>
    <cellStyle name="60% - ส่วนที่ถูกเน้น6" xfId="35"/>
    <cellStyle name="60% - ส่วนที่ถูกเน้น6 2" xfId="36"/>
    <cellStyle name="Check Cell 2" xfId="37"/>
    <cellStyle name="Check Cell 2 2" xfId="38"/>
    <cellStyle name="Comma" xfId="39" builtinId="3"/>
    <cellStyle name="Comma 2" xfId="40"/>
    <cellStyle name="Comma 2 2" xfId="41"/>
    <cellStyle name="Comma 2 2 2" xfId="42"/>
    <cellStyle name="Comma 2 3" xfId="43"/>
    <cellStyle name="Comma 2 4" xfId="44"/>
    <cellStyle name="Comma 2 5" xfId="45"/>
    <cellStyle name="Comma 3" xfId="46"/>
    <cellStyle name="Comma 3 2" xfId="47"/>
    <cellStyle name="Comma 3 3" xfId="48"/>
    <cellStyle name="Comma 3 4" xfId="49"/>
    <cellStyle name="Comma 3 5" xfId="50"/>
    <cellStyle name="Comma 4" xfId="51"/>
    <cellStyle name="Comma 4 2" xfId="52"/>
    <cellStyle name="Comma 4 3" xfId="53"/>
    <cellStyle name="Comma 5" xfId="54"/>
    <cellStyle name="Comma 5 2" xfId="55"/>
    <cellStyle name="Comma 5 3" xfId="56"/>
    <cellStyle name="Comma 6" xfId="57"/>
    <cellStyle name="Comma 7" xfId="58"/>
    <cellStyle name="Comma 8" xfId="59"/>
    <cellStyle name="Comma 9" xfId="60"/>
    <cellStyle name="Ezres [0]_BUDGET" xfId="61"/>
    <cellStyle name="Ezres_BUDGET" xfId="62"/>
    <cellStyle name="Followed Hyperlink 10" xfId="63"/>
    <cellStyle name="Followed Hyperlink 2" xfId="64"/>
    <cellStyle name="Followed Hyperlink 3" xfId="65"/>
    <cellStyle name="Followed Hyperlink 4" xfId="66"/>
    <cellStyle name="Followed Hyperlink 5" xfId="67"/>
    <cellStyle name="Followed Hyperlink 6" xfId="68"/>
    <cellStyle name="Followed Hyperlink 7" xfId="69"/>
    <cellStyle name="Followed Hyperlink 8" xfId="70"/>
    <cellStyle name="Followed Hyperlink 9" xfId="71"/>
    <cellStyle name="Hyperlink" xfId="72" builtinId="8"/>
    <cellStyle name="Normal" xfId="0" builtinId="0"/>
    <cellStyle name="Normal 10" xfId="73"/>
    <cellStyle name="Normal 11" xfId="74"/>
    <cellStyle name="Normal 12" xfId="75"/>
    <cellStyle name="Normal 2" xfId="76"/>
    <cellStyle name="Normal 2 2" xfId="77"/>
    <cellStyle name="Normal 2 2 2" xfId="78"/>
    <cellStyle name="Normal 2 3" xfId="79"/>
    <cellStyle name="Normal 2 4" xfId="80"/>
    <cellStyle name="Normal 2 5" xfId="81"/>
    <cellStyle name="Normal 3" xfId="82"/>
    <cellStyle name="Normal 3 2" xfId="83"/>
    <cellStyle name="Normal 3 2 2" xfId="84"/>
    <cellStyle name="Normal 3 2 3" xfId="85"/>
    <cellStyle name="Normal 3 2 4" xfId="86"/>
    <cellStyle name="Normal 3 2 5" xfId="87"/>
    <cellStyle name="Normal 3 3" xfId="88"/>
    <cellStyle name="Normal 3 3 2" xfId="89"/>
    <cellStyle name="Normal 3 3 3" xfId="90"/>
    <cellStyle name="Normal 3 4" xfId="91"/>
    <cellStyle name="Normal 3 5" xfId="92"/>
    <cellStyle name="Normal 4" xfId="93"/>
    <cellStyle name="Normal 4 2" xfId="94"/>
    <cellStyle name="Normal 4 3" xfId="95"/>
    <cellStyle name="Normal 4 4" xfId="96"/>
    <cellStyle name="Normal 4 5" xfId="97"/>
    <cellStyle name="Normal 5" xfId="98"/>
    <cellStyle name="Normal 5 2" xfId="99"/>
    <cellStyle name="Normal 5 3" xfId="100"/>
    <cellStyle name="Normal 5 4" xfId="101"/>
    <cellStyle name="Normal 5 5" xfId="102"/>
    <cellStyle name="Normal 6" xfId="103"/>
    <cellStyle name="Normal 6 2" xfId="104"/>
    <cellStyle name="Normal 6 3" xfId="105"/>
    <cellStyle name="Normal 7" xfId="106"/>
    <cellStyle name="Normal 7 2" xfId="107"/>
    <cellStyle name="Normal 8" xfId="108"/>
    <cellStyle name="Normal 8 2" xfId="109"/>
    <cellStyle name="Normal 9" xfId="110"/>
    <cellStyle name="Normál_BUDGET" xfId="111"/>
    <cellStyle name="Pénznem [0]_BUDGET" xfId="112"/>
    <cellStyle name="Pénznem_BUDGET" xfId="113"/>
    <cellStyle name="Percent" xfId="114" builtinId="5"/>
    <cellStyle name="Percent 2" xfId="115"/>
    <cellStyle name="Percent 2 2" xfId="116"/>
    <cellStyle name="Percent 2 2 2" xfId="117"/>
    <cellStyle name="Percent 2 3" xfId="118"/>
    <cellStyle name="Percent 2 4" xfId="119"/>
    <cellStyle name="Percent 3" xfId="120"/>
    <cellStyle name="Percent 3 2" xfId="121"/>
    <cellStyle name="Percent 3 3" xfId="122"/>
    <cellStyle name="Percent 3 4" xfId="123"/>
    <cellStyle name="Percent 3 5" xfId="124"/>
    <cellStyle name="Percent 4" xfId="125"/>
    <cellStyle name="Percent 4 2" xfId="126"/>
    <cellStyle name="Percent 5" xfId="127"/>
    <cellStyle name="Percent 5 2" xfId="128"/>
    <cellStyle name="Percent 5 3" xfId="129"/>
    <cellStyle name="Percent 5 4" xfId="130"/>
    <cellStyle name="Percent 6" xfId="131"/>
    <cellStyle name="Percent 6 2" xfId="132"/>
    <cellStyle name="Percent 7" xfId="133"/>
    <cellStyle name="Percent 8" xfId="134"/>
    <cellStyle name="การคำนวณ" xfId="135"/>
    <cellStyle name="การคำนวณ 2" xfId="136"/>
    <cellStyle name="การคำนวณ 2 2" xfId="137"/>
    <cellStyle name="การคำนวณ 2 3" xfId="138"/>
    <cellStyle name="ข้อความเตือน" xfId="139"/>
    <cellStyle name="ข้อความเตือน 2" xfId="140"/>
    <cellStyle name="ข้อความอธิบาย" xfId="141"/>
    <cellStyle name="ข้อความอธิบาย 2" xfId="142"/>
    <cellStyle name="เครื่องหมายจุลภาค 2" xfId="143"/>
    <cellStyle name="เครื่องหมายจุลภาค 3" xfId="144"/>
    <cellStyle name="เครื่องหมายจุลภาค 4" xfId="145"/>
    <cellStyle name="ชื่อเรื่อง" xfId="146"/>
    <cellStyle name="ชื่อเรื่อง 2" xfId="147"/>
    <cellStyle name="เซลล์ตรวจสอบ" xfId="148"/>
    <cellStyle name="เซลล์ตรวจสอบ 2" xfId="149"/>
    <cellStyle name="เซลล์ที่มีการเชื่อมโยง" xfId="150"/>
    <cellStyle name="เซลล์ที่มีการเชื่อมโยง 2" xfId="151"/>
    <cellStyle name="ดี" xfId="152"/>
    <cellStyle name="ดี 2" xfId="153"/>
    <cellStyle name="ปกติ 11" xfId="154"/>
    <cellStyle name="ปกติ 14" xfId="155"/>
    <cellStyle name="ปกติ 15" xfId="156"/>
    <cellStyle name="ปกติ 2" xfId="157"/>
    <cellStyle name="ปกติ 3" xfId="158"/>
    <cellStyle name="ปกติ 9" xfId="159"/>
    <cellStyle name="ปกติ_Demographic data MOI" xfId="160"/>
    <cellStyle name="ป้อนค่า" xfId="161"/>
    <cellStyle name="ป้อนค่า 2" xfId="162"/>
    <cellStyle name="ป้อนค่า 2 2" xfId="163"/>
    <cellStyle name="ป้อนค่า 2 3" xfId="164"/>
    <cellStyle name="ปานกลาง" xfId="165"/>
    <cellStyle name="ปานกลาง 2" xfId="166"/>
    <cellStyle name="เปอร์เซ็นต์ 2" xfId="167"/>
    <cellStyle name="เปอร์เซ็นต์ 3" xfId="168"/>
    <cellStyle name="ผลรวม" xfId="169"/>
    <cellStyle name="ผลรวม 2" xfId="170"/>
    <cellStyle name="ผลรวม 2 2" xfId="171"/>
    <cellStyle name="ผลรวม 2 3" xfId="172"/>
    <cellStyle name="แย่" xfId="173"/>
    <cellStyle name="แย่ 2" xfId="174"/>
    <cellStyle name="ส่วนที่ถูกเน้น1" xfId="175"/>
    <cellStyle name="ส่วนที่ถูกเน้น1 2" xfId="176"/>
    <cellStyle name="ส่วนที่ถูกเน้น2" xfId="177"/>
    <cellStyle name="ส่วนที่ถูกเน้น2 2" xfId="178"/>
    <cellStyle name="ส่วนที่ถูกเน้น3" xfId="179"/>
    <cellStyle name="ส่วนที่ถูกเน้น3 2" xfId="180"/>
    <cellStyle name="ส่วนที่ถูกเน้น4" xfId="181"/>
    <cellStyle name="ส่วนที่ถูกเน้น4 2" xfId="182"/>
    <cellStyle name="ส่วนที่ถูกเน้น5" xfId="183"/>
    <cellStyle name="ส่วนที่ถูกเน้น5 2" xfId="184"/>
    <cellStyle name="ส่วนที่ถูกเน้น6" xfId="185"/>
    <cellStyle name="ส่วนที่ถูกเน้น6 2" xfId="186"/>
    <cellStyle name="แสดงผล" xfId="187"/>
    <cellStyle name="แสดงผล 2" xfId="188"/>
    <cellStyle name="แสดงผล 2 2" xfId="189"/>
    <cellStyle name="แสดงผล 2 3" xfId="190"/>
    <cellStyle name="หมายเหตุ" xfId="191"/>
    <cellStyle name="หมายเหตุ 2" xfId="192"/>
    <cellStyle name="หมายเหตุ 2 2" xfId="193"/>
    <cellStyle name="หมายเหตุ 2 3" xfId="194"/>
    <cellStyle name="หัวเรื่อง 1" xfId="195"/>
    <cellStyle name="หัวเรื่อง 1 2" xfId="196"/>
    <cellStyle name="หัวเรื่อง 2" xfId="197"/>
    <cellStyle name="หัวเรื่อง 2 2" xfId="198"/>
    <cellStyle name="หัวเรื่อง 3" xfId="199"/>
    <cellStyle name="หัวเรื่อง 3 2" xfId="200"/>
    <cellStyle name="หัวเรื่อง 4" xfId="201"/>
    <cellStyle name="หัวเรื่อง 4 2" xfId="20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FF"/>
      <color rgb="FF99CC00"/>
      <color rgb="FF336600"/>
      <color rgb="FFFF99CC"/>
      <color rgb="FFFF66FF"/>
      <color rgb="FFFF66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'Poverty rate'!$A$1</c:f>
          <c:strCache>
            <c:ptCount val="1"/>
            <c:pt idx="0">
              <c:v>ร้อยละคนจนต่อประชากรทั้งหมด (%)</c:v>
            </c:pt>
          </c:strCache>
        </c:strRef>
      </c:tx>
      <c:layout/>
      <c:overlay val="0"/>
      <c:txPr>
        <a:bodyPr/>
        <a:lstStyle/>
        <a:p>
          <a:pPr>
            <a:defRPr sz="1050"/>
          </a:pPr>
          <a:endParaRPr lang="th-TH"/>
        </a:p>
      </c:txPr>
    </c:title>
    <c:autoTitleDeleted val="0"/>
    <c:plotArea>
      <c:layout/>
      <c:lineChart>
        <c:grouping val="standard"/>
        <c:varyColors val="0"/>
        <c:ser>
          <c:idx val="0"/>
          <c:order val="0"/>
          <c:tx>
            <c:strRef>
              <c:f>'Poverty rate'!$A$4</c:f>
              <c:strCache>
                <c:ptCount val="1"/>
                <c:pt idx="0">
                  <c:v>Children (&lt; 15 ปี)</c:v>
                </c:pt>
              </c:strCache>
            </c:strRef>
          </c:tx>
          <c:marker>
            <c:symbol val="none"/>
          </c:marker>
          <c:val>
            <c:numRef>
              <c:f>'Poverty rate'!$B$4:$K$4</c:f>
              <c:numCache>
                <c:formatCode>[$-10409]#,##0.##</c:formatCode>
                <c:ptCount val="10"/>
                <c:pt idx="0">
                  <c:v>6.89</c:v>
                </c:pt>
                <c:pt idx="1">
                  <c:v>5.88</c:v>
                </c:pt>
                <c:pt idx="2">
                  <c:v>4.8600000000000003</c:v>
                </c:pt>
                <c:pt idx="3">
                  <c:v>4.2050000000000001</c:v>
                </c:pt>
                <c:pt idx="4">
                  <c:v>3.55</c:v>
                </c:pt>
                <c:pt idx="5">
                  <c:v>3.2749999999999999</c:v>
                </c:pt>
                <c:pt idx="6">
                  <c:v>3</c:v>
                </c:pt>
                <c:pt idx="7">
                  <c:v>2.56</c:v>
                </c:pt>
                <c:pt idx="8">
                  <c:v>2.58</c:v>
                </c:pt>
                <c:pt idx="9">
                  <c:v>2.27</c:v>
                </c:pt>
              </c:numCache>
            </c:numRef>
          </c:val>
          <c:smooth val="0"/>
        </c:ser>
        <c:ser>
          <c:idx val="1"/>
          <c:order val="1"/>
          <c:tx>
            <c:strRef>
              <c:f>'Poverty rate'!$A$5</c:f>
              <c:strCache>
                <c:ptCount val="1"/>
                <c:pt idx="0">
                  <c:v>Working Age (15-59 ปี)</c:v>
                </c:pt>
              </c:strCache>
            </c:strRef>
          </c:tx>
          <c:marker>
            <c:symbol val="none"/>
          </c:marker>
          <c:val>
            <c:numRef>
              <c:f>'Poverty rate'!$B$5:$K$5</c:f>
              <c:numCache>
                <c:formatCode>[$-10409]#,##0.##</c:formatCode>
                <c:ptCount val="10"/>
                <c:pt idx="0">
                  <c:v>11.21</c:v>
                </c:pt>
                <c:pt idx="1">
                  <c:v>9.51</c:v>
                </c:pt>
                <c:pt idx="2">
                  <c:v>7.81</c:v>
                </c:pt>
                <c:pt idx="3">
                  <c:v>6.77</c:v>
                </c:pt>
                <c:pt idx="4">
                  <c:v>5.73</c:v>
                </c:pt>
                <c:pt idx="5">
                  <c:v>5.1750000000000007</c:v>
                </c:pt>
                <c:pt idx="6">
                  <c:v>4.62</c:v>
                </c:pt>
                <c:pt idx="7">
                  <c:v>4.05</c:v>
                </c:pt>
                <c:pt idx="8">
                  <c:v>4.34</c:v>
                </c:pt>
                <c:pt idx="9">
                  <c:v>4.0999999999999996</c:v>
                </c:pt>
              </c:numCache>
            </c:numRef>
          </c:val>
          <c:smooth val="0"/>
        </c:ser>
        <c:ser>
          <c:idx val="2"/>
          <c:order val="2"/>
          <c:tx>
            <c:strRef>
              <c:f>'Poverty rate'!$A$6</c:f>
              <c:strCache>
                <c:ptCount val="1"/>
                <c:pt idx="0">
                  <c:v>Elderly (60 ปี+)</c:v>
                </c:pt>
              </c:strCache>
            </c:strRef>
          </c:tx>
          <c:marker>
            <c:symbol val="none"/>
          </c:marker>
          <c:val>
            <c:numRef>
              <c:f>'Poverty rate'!$B$6:$K$6</c:f>
              <c:numCache>
                <c:formatCode>[$-10409]#,##0.##</c:formatCode>
                <c:ptCount val="10"/>
                <c:pt idx="0">
                  <c:v>2.88</c:v>
                </c:pt>
                <c:pt idx="1">
                  <c:v>2.5750000000000002</c:v>
                </c:pt>
                <c:pt idx="2">
                  <c:v>2.27</c:v>
                </c:pt>
                <c:pt idx="3">
                  <c:v>2.0750000000000002</c:v>
                </c:pt>
                <c:pt idx="4">
                  <c:v>1.88</c:v>
                </c:pt>
                <c:pt idx="5">
                  <c:v>1.9049999999999998</c:v>
                </c:pt>
                <c:pt idx="6">
                  <c:v>1.93</c:v>
                </c:pt>
                <c:pt idx="7">
                  <c:v>1.87</c:v>
                </c:pt>
                <c:pt idx="8">
                  <c:v>2.0299999999999998</c:v>
                </c:pt>
                <c:pt idx="9">
                  <c:v>1.75</c:v>
                </c:pt>
              </c:numCache>
            </c:numRef>
          </c:val>
          <c:smooth val="0"/>
        </c:ser>
        <c:dLbls>
          <c:showLegendKey val="0"/>
          <c:showVal val="0"/>
          <c:showCatName val="0"/>
          <c:showSerName val="0"/>
          <c:showPercent val="0"/>
          <c:showBubbleSize val="0"/>
        </c:dLbls>
        <c:marker val="1"/>
        <c:smooth val="0"/>
        <c:axId val="177999872"/>
        <c:axId val="178001408"/>
      </c:lineChart>
      <c:catAx>
        <c:axId val="177999872"/>
        <c:scaling>
          <c:orientation val="minMax"/>
        </c:scaling>
        <c:delete val="0"/>
        <c:axPos val="b"/>
        <c:majorTickMark val="none"/>
        <c:minorTickMark val="none"/>
        <c:tickLblPos val="nextTo"/>
        <c:crossAx val="178001408"/>
        <c:crosses val="autoZero"/>
        <c:auto val="1"/>
        <c:lblAlgn val="ctr"/>
        <c:lblOffset val="100"/>
        <c:noMultiLvlLbl val="0"/>
      </c:catAx>
      <c:valAx>
        <c:axId val="178001408"/>
        <c:scaling>
          <c:orientation val="minMax"/>
        </c:scaling>
        <c:delete val="0"/>
        <c:axPos val="l"/>
        <c:majorGridlines/>
        <c:numFmt formatCode="[$-10409]#,##0.##" sourceLinked="1"/>
        <c:majorTickMark val="none"/>
        <c:minorTickMark val="none"/>
        <c:tickLblPos val="nextTo"/>
        <c:spPr>
          <a:ln w="9525">
            <a:noFill/>
          </a:ln>
        </c:spPr>
        <c:crossAx val="177999872"/>
        <c:crosses val="autoZero"/>
        <c:crossBetween val="between"/>
      </c:valAx>
    </c:plotArea>
    <c:legend>
      <c:legendPos val="b"/>
      <c:layout/>
      <c:overlay val="0"/>
    </c:legend>
    <c:plotVisOnly val="1"/>
    <c:dispBlanksAs val="gap"/>
    <c:showDLblsOverMax val="0"/>
  </c:chart>
  <c:txPr>
    <a:bodyPr/>
    <a:lstStyle/>
    <a:p>
      <a:pPr>
        <a:defRPr sz="900"/>
      </a:pPr>
      <a:endParaRPr lang="th-T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th-TH"/>
              <a:t>แนวโน้มร้อยละคนจนต่อประชากรทั้งหมด (%)</a:t>
            </a:r>
          </a:p>
        </c:rich>
      </c:tx>
      <c:layout/>
      <c:overlay val="0"/>
    </c:title>
    <c:autoTitleDeleted val="0"/>
    <c:plotArea>
      <c:layout/>
      <c:lineChart>
        <c:grouping val="standard"/>
        <c:varyColors val="0"/>
        <c:ser>
          <c:idx val="2"/>
          <c:order val="0"/>
          <c:tx>
            <c:strRef>
              <c:f>'Poverty rate'!$A$6</c:f>
              <c:strCache>
                <c:ptCount val="1"/>
                <c:pt idx="0">
                  <c:v>Elderly (60 ปี+)</c:v>
                </c:pt>
              </c:strCache>
            </c:strRef>
          </c:tx>
          <c:marker>
            <c:symbol val="none"/>
          </c:marker>
          <c:trendline>
            <c:name>Power (Elderly)</c:name>
            <c:trendlineType val="power"/>
            <c:forward val="10"/>
            <c:dispRSqr val="1"/>
            <c:dispEq val="1"/>
            <c:trendlineLbl>
              <c:layout>
                <c:manualLayout>
                  <c:x val="4.3497090037658337E-2"/>
                  <c:y val="0.2154116321045455"/>
                </c:manualLayout>
              </c:layout>
              <c:numFmt formatCode="General" sourceLinked="0"/>
              <c:spPr>
                <a:solidFill>
                  <a:srgbClr val="FFC000"/>
                </a:solidFill>
              </c:spPr>
            </c:trendlineLbl>
          </c:trendline>
          <c:val>
            <c:numRef>
              <c:f>'Poverty rate'!$B$6:$L$6</c:f>
              <c:numCache>
                <c:formatCode>[$-10409]#,##0.##</c:formatCode>
                <c:ptCount val="11"/>
                <c:pt idx="0">
                  <c:v>2.88</c:v>
                </c:pt>
                <c:pt idx="1">
                  <c:v>2.5750000000000002</c:v>
                </c:pt>
                <c:pt idx="2">
                  <c:v>2.27</c:v>
                </c:pt>
                <c:pt idx="3">
                  <c:v>2.0750000000000002</c:v>
                </c:pt>
                <c:pt idx="4">
                  <c:v>1.88</c:v>
                </c:pt>
                <c:pt idx="5">
                  <c:v>1.9049999999999998</c:v>
                </c:pt>
                <c:pt idx="6">
                  <c:v>1.93</c:v>
                </c:pt>
                <c:pt idx="7">
                  <c:v>1.87</c:v>
                </c:pt>
                <c:pt idx="8">
                  <c:v>2.0299999999999998</c:v>
                </c:pt>
                <c:pt idx="9">
                  <c:v>1.75</c:v>
                </c:pt>
                <c:pt idx="10">
                  <c:v>1.67</c:v>
                </c:pt>
              </c:numCache>
            </c:numRef>
          </c:val>
          <c:smooth val="0"/>
        </c:ser>
        <c:ser>
          <c:idx val="0"/>
          <c:order val="1"/>
          <c:tx>
            <c:strRef>
              <c:f>'Poverty rate'!$A$4</c:f>
              <c:strCache>
                <c:ptCount val="1"/>
                <c:pt idx="0">
                  <c:v>Children (&lt; 15 ปี)</c:v>
                </c:pt>
              </c:strCache>
            </c:strRef>
          </c:tx>
          <c:marker>
            <c:symbol val="none"/>
          </c:marker>
          <c:trendline>
            <c:name>Power (Children)</c:name>
            <c:trendlineType val="power"/>
            <c:forward val="10"/>
            <c:dispRSqr val="1"/>
            <c:dispEq val="1"/>
            <c:trendlineLbl>
              <c:layout/>
              <c:numFmt formatCode="General" sourceLinked="0"/>
              <c:spPr>
                <a:solidFill>
                  <a:srgbClr val="00B0F0"/>
                </a:solidFill>
              </c:spPr>
            </c:trendlineLbl>
          </c:trendline>
          <c:val>
            <c:numRef>
              <c:f>'Poverty rate'!$B$4:$L$4</c:f>
              <c:numCache>
                <c:formatCode>[$-10409]#,##0.##</c:formatCode>
                <c:ptCount val="11"/>
                <c:pt idx="0">
                  <c:v>6.89</c:v>
                </c:pt>
                <c:pt idx="1">
                  <c:v>5.88</c:v>
                </c:pt>
                <c:pt idx="2">
                  <c:v>4.8600000000000003</c:v>
                </c:pt>
                <c:pt idx="3">
                  <c:v>4.2050000000000001</c:v>
                </c:pt>
                <c:pt idx="4">
                  <c:v>3.55</c:v>
                </c:pt>
                <c:pt idx="5">
                  <c:v>3.2749999999999999</c:v>
                </c:pt>
                <c:pt idx="6">
                  <c:v>3</c:v>
                </c:pt>
                <c:pt idx="7">
                  <c:v>2.56</c:v>
                </c:pt>
                <c:pt idx="8">
                  <c:v>2.58</c:v>
                </c:pt>
                <c:pt idx="9">
                  <c:v>2.27</c:v>
                </c:pt>
                <c:pt idx="10">
                  <c:v>2.21</c:v>
                </c:pt>
              </c:numCache>
            </c:numRef>
          </c:val>
          <c:smooth val="0"/>
        </c:ser>
        <c:ser>
          <c:idx val="1"/>
          <c:order val="2"/>
          <c:tx>
            <c:strRef>
              <c:f>'Poverty rate'!$A$5</c:f>
              <c:strCache>
                <c:ptCount val="1"/>
                <c:pt idx="0">
                  <c:v>Working Age (15-59 ปี)</c:v>
                </c:pt>
              </c:strCache>
            </c:strRef>
          </c:tx>
          <c:marker>
            <c:symbol val="none"/>
          </c:marker>
          <c:trendline>
            <c:name>Power (Working Age)</c:name>
            <c:trendlineType val="power"/>
            <c:forward val="10"/>
            <c:dispRSqr val="1"/>
            <c:dispEq val="1"/>
            <c:trendlineLbl>
              <c:layout>
                <c:manualLayout>
                  <c:x val="2.6408954315493172E-2"/>
                  <c:y val="-8.6533147320548898E-2"/>
                </c:manualLayout>
              </c:layout>
              <c:numFmt formatCode="General" sourceLinked="0"/>
              <c:spPr>
                <a:solidFill>
                  <a:srgbClr val="FFFF00"/>
                </a:solidFill>
              </c:spPr>
            </c:trendlineLbl>
          </c:trendline>
          <c:val>
            <c:numRef>
              <c:f>'Poverty rate'!$B$5:$L$5</c:f>
              <c:numCache>
                <c:formatCode>[$-10409]#,##0.##</c:formatCode>
                <c:ptCount val="11"/>
                <c:pt idx="0">
                  <c:v>11.21</c:v>
                </c:pt>
                <c:pt idx="1">
                  <c:v>9.51</c:v>
                </c:pt>
                <c:pt idx="2">
                  <c:v>7.81</c:v>
                </c:pt>
                <c:pt idx="3">
                  <c:v>6.77</c:v>
                </c:pt>
                <c:pt idx="4">
                  <c:v>5.73</c:v>
                </c:pt>
                <c:pt idx="5">
                  <c:v>5.1750000000000007</c:v>
                </c:pt>
                <c:pt idx="6">
                  <c:v>4.62</c:v>
                </c:pt>
                <c:pt idx="7">
                  <c:v>4.05</c:v>
                </c:pt>
                <c:pt idx="8">
                  <c:v>4.34</c:v>
                </c:pt>
                <c:pt idx="9">
                  <c:v>4.0999999999999996</c:v>
                </c:pt>
                <c:pt idx="10">
                  <c:v>3.87</c:v>
                </c:pt>
              </c:numCache>
            </c:numRef>
          </c:val>
          <c:smooth val="0"/>
        </c:ser>
        <c:dLbls>
          <c:showLegendKey val="0"/>
          <c:showVal val="0"/>
          <c:showCatName val="0"/>
          <c:showSerName val="0"/>
          <c:showPercent val="0"/>
          <c:showBubbleSize val="0"/>
        </c:dLbls>
        <c:marker val="1"/>
        <c:smooth val="0"/>
        <c:axId val="178054656"/>
        <c:axId val="178056192"/>
      </c:lineChart>
      <c:catAx>
        <c:axId val="178054656"/>
        <c:scaling>
          <c:orientation val="minMax"/>
        </c:scaling>
        <c:delete val="0"/>
        <c:axPos val="b"/>
        <c:majorTickMark val="none"/>
        <c:minorTickMark val="none"/>
        <c:tickLblPos val="nextTo"/>
        <c:crossAx val="178056192"/>
        <c:crosses val="autoZero"/>
        <c:auto val="1"/>
        <c:lblAlgn val="ctr"/>
        <c:lblOffset val="100"/>
        <c:noMultiLvlLbl val="0"/>
      </c:catAx>
      <c:valAx>
        <c:axId val="178056192"/>
        <c:scaling>
          <c:orientation val="minMax"/>
        </c:scaling>
        <c:delete val="0"/>
        <c:axPos val="l"/>
        <c:majorGridlines/>
        <c:numFmt formatCode="[$-10409]#,##0.##" sourceLinked="1"/>
        <c:majorTickMark val="none"/>
        <c:minorTickMark val="none"/>
        <c:tickLblPos val="nextTo"/>
        <c:spPr>
          <a:ln w="9525">
            <a:noFill/>
          </a:ln>
        </c:spPr>
        <c:crossAx val="178054656"/>
        <c:crosses val="autoZero"/>
        <c:crossBetween val="between"/>
      </c:valAx>
    </c:plotArea>
    <c:legend>
      <c:legendPos val="b"/>
      <c:layout/>
      <c:overlay val="0"/>
      <c:txPr>
        <a:bodyPr/>
        <a:lstStyle/>
        <a:p>
          <a:pPr>
            <a:defRPr sz="800"/>
          </a:pPr>
          <a:endParaRPr lang="th-TH"/>
        </a:p>
      </c:txPr>
    </c:legend>
    <c:plotVisOnly val="1"/>
    <c:dispBlanksAs val="gap"/>
    <c:showDLblsOverMax val="0"/>
  </c:chart>
  <c:txPr>
    <a:bodyPr/>
    <a:lstStyle/>
    <a:p>
      <a:pPr>
        <a:defRPr sz="900"/>
      </a:pPr>
      <a:endParaRPr lang="th-TH"/>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390525</xdr:colOff>
      <xdr:row>2</xdr:row>
      <xdr:rowOff>171450</xdr:rowOff>
    </xdr:to>
    <xdr:pic>
      <xdr:nvPicPr>
        <xdr:cNvPr id="3239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0975" y="0"/>
          <a:ext cx="857250" cy="771525"/>
        </a:xfrm>
        <a:prstGeom prst="rect">
          <a:avLst/>
        </a:prstGeom>
        <a:noFill/>
        <a:ln w="1">
          <a:noFill/>
          <a:miter lim="800000"/>
          <a:headEnd/>
          <a:tailEnd/>
        </a:ln>
      </xdr:spPr>
    </xdr:pic>
    <xdr:clientData/>
  </xdr:twoCellAnchor>
  <xdr:twoCellAnchor editAs="oneCell">
    <xdr:from>
      <xdr:col>2</xdr:col>
      <xdr:colOff>57150</xdr:colOff>
      <xdr:row>177</xdr:row>
      <xdr:rowOff>104775</xdr:rowOff>
    </xdr:from>
    <xdr:to>
      <xdr:col>6</xdr:col>
      <xdr:colOff>323850</xdr:colOff>
      <xdr:row>178</xdr:row>
      <xdr:rowOff>0</xdr:rowOff>
    </xdr:to>
    <xdr:pic>
      <xdr:nvPicPr>
        <xdr:cNvPr id="32399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52550" y="46234350"/>
          <a:ext cx="2857500" cy="209550"/>
        </a:xfrm>
        <a:prstGeom prst="rect">
          <a:avLst/>
        </a:prstGeom>
        <a:noFill/>
        <a:ln w="9525">
          <a:noFill/>
          <a:miter lim="800000"/>
          <a:headEnd/>
          <a:tailEnd/>
        </a:ln>
      </xdr:spPr>
    </xdr:pic>
    <xdr:clientData/>
  </xdr:twoCellAnchor>
  <xdr:twoCellAnchor editAs="oneCell">
    <xdr:from>
      <xdr:col>2</xdr:col>
      <xdr:colOff>190500</xdr:colOff>
      <xdr:row>182</xdr:row>
      <xdr:rowOff>114300</xdr:rowOff>
    </xdr:from>
    <xdr:to>
      <xdr:col>6</xdr:col>
      <xdr:colOff>323850</xdr:colOff>
      <xdr:row>183</xdr:row>
      <xdr:rowOff>0</xdr:rowOff>
    </xdr:to>
    <xdr:pic>
      <xdr:nvPicPr>
        <xdr:cNvPr id="323991"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485900" y="47634525"/>
          <a:ext cx="2724150" cy="266700"/>
        </a:xfrm>
        <a:prstGeom prst="rect">
          <a:avLst/>
        </a:prstGeom>
        <a:noFill/>
        <a:ln w="9525">
          <a:noFill/>
          <a:miter lim="800000"/>
          <a:headEnd/>
          <a:tailEnd/>
        </a:ln>
      </xdr:spPr>
    </xdr:pic>
    <xdr:clientData/>
  </xdr:twoCellAnchor>
  <xdr:twoCellAnchor editAs="oneCell">
    <xdr:from>
      <xdr:col>2</xdr:col>
      <xdr:colOff>238125</xdr:colOff>
      <xdr:row>186</xdr:row>
      <xdr:rowOff>142875</xdr:rowOff>
    </xdr:from>
    <xdr:to>
      <xdr:col>6</xdr:col>
      <xdr:colOff>333375</xdr:colOff>
      <xdr:row>187</xdr:row>
      <xdr:rowOff>0</xdr:rowOff>
    </xdr:to>
    <xdr:pic>
      <xdr:nvPicPr>
        <xdr:cNvPr id="323992"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1533525" y="49120425"/>
          <a:ext cx="2686050" cy="238125"/>
        </a:xfrm>
        <a:prstGeom prst="rect">
          <a:avLst/>
        </a:prstGeom>
        <a:noFill/>
        <a:ln w="9525">
          <a:noFill/>
          <a:miter lim="800000"/>
          <a:headEnd/>
          <a:tailEnd/>
        </a:ln>
      </xdr:spPr>
    </xdr:pic>
    <xdr:clientData/>
  </xdr:twoCellAnchor>
  <xdr:twoCellAnchor editAs="oneCell">
    <xdr:from>
      <xdr:col>1</xdr:col>
      <xdr:colOff>466725</xdr:colOff>
      <xdr:row>190</xdr:row>
      <xdr:rowOff>142875</xdr:rowOff>
    </xdr:from>
    <xdr:to>
      <xdr:col>6</xdr:col>
      <xdr:colOff>323850</xdr:colOff>
      <xdr:row>191</xdr:row>
      <xdr:rowOff>0</xdr:rowOff>
    </xdr:to>
    <xdr:pic>
      <xdr:nvPicPr>
        <xdr:cNvPr id="323993"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114425" y="50768250"/>
          <a:ext cx="3095625" cy="238125"/>
        </a:xfrm>
        <a:prstGeom prst="rect">
          <a:avLst/>
        </a:prstGeom>
        <a:noFill/>
        <a:ln w="9525">
          <a:noFill/>
          <a:miter lim="800000"/>
          <a:headEnd/>
          <a:tailEnd/>
        </a:ln>
      </xdr:spPr>
    </xdr:pic>
    <xdr:clientData/>
  </xdr:twoCellAnchor>
  <xdr:twoCellAnchor editAs="oneCell">
    <xdr:from>
      <xdr:col>1</xdr:col>
      <xdr:colOff>447675</xdr:colOff>
      <xdr:row>194</xdr:row>
      <xdr:rowOff>85725</xdr:rowOff>
    </xdr:from>
    <xdr:to>
      <xdr:col>6</xdr:col>
      <xdr:colOff>314325</xdr:colOff>
      <xdr:row>194</xdr:row>
      <xdr:rowOff>904875</xdr:rowOff>
    </xdr:to>
    <xdr:pic>
      <xdr:nvPicPr>
        <xdr:cNvPr id="323994"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1095375" y="52739925"/>
          <a:ext cx="3105150" cy="819150"/>
        </a:xfrm>
        <a:prstGeom prst="rect">
          <a:avLst/>
        </a:prstGeom>
        <a:noFill/>
        <a:ln w="9525">
          <a:noFill/>
          <a:miter lim="800000"/>
          <a:headEnd/>
          <a:tailEnd/>
        </a:ln>
      </xdr:spPr>
    </xdr:pic>
    <xdr:clientData/>
  </xdr:twoCellAnchor>
  <xdr:twoCellAnchor editAs="oneCell">
    <xdr:from>
      <xdr:col>0</xdr:col>
      <xdr:colOff>476250</xdr:colOff>
      <xdr:row>104</xdr:row>
      <xdr:rowOff>104775</xdr:rowOff>
    </xdr:from>
    <xdr:to>
      <xdr:col>7</xdr:col>
      <xdr:colOff>180975</xdr:colOff>
      <xdr:row>123</xdr:row>
      <xdr:rowOff>57150</xdr:rowOff>
    </xdr:to>
    <xdr:pic>
      <xdr:nvPicPr>
        <xdr:cNvPr id="323995"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476250" y="29632275"/>
          <a:ext cx="4238625" cy="3571875"/>
        </a:xfrm>
        <a:prstGeom prst="rect">
          <a:avLst/>
        </a:prstGeom>
        <a:noFill/>
        <a:ln w="9525">
          <a:noFill/>
          <a:miter lim="800000"/>
          <a:headEnd/>
          <a:tailEnd/>
        </a:ln>
      </xdr:spPr>
    </xdr:pic>
    <xdr:clientData/>
  </xdr:twoCellAnchor>
  <xdr:twoCellAnchor editAs="oneCell">
    <xdr:from>
      <xdr:col>0</xdr:col>
      <xdr:colOff>57150</xdr:colOff>
      <xdr:row>81</xdr:row>
      <xdr:rowOff>28575</xdr:rowOff>
    </xdr:from>
    <xdr:to>
      <xdr:col>9</xdr:col>
      <xdr:colOff>0</xdr:colOff>
      <xdr:row>100</xdr:row>
      <xdr:rowOff>95250</xdr:rowOff>
    </xdr:to>
    <xdr:pic>
      <xdr:nvPicPr>
        <xdr:cNvPr id="323996"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57150" y="23460075"/>
          <a:ext cx="5772150" cy="3686175"/>
        </a:xfrm>
        <a:prstGeom prst="rect">
          <a:avLst/>
        </a:prstGeom>
        <a:noFill/>
        <a:ln w="9525">
          <a:noFill/>
          <a:miter lim="800000"/>
          <a:headEnd/>
          <a:tailEnd/>
        </a:ln>
      </xdr:spPr>
    </xdr:pic>
    <xdr:clientData/>
  </xdr:twoCellAnchor>
  <xdr:twoCellAnchor editAs="oneCell">
    <xdr:from>
      <xdr:col>0</xdr:col>
      <xdr:colOff>247650</xdr:colOff>
      <xdr:row>60</xdr:row>
      <xdr:rowOff>104775</xdr:rowOff>
    </xdr:from>
    <xdr:to>
      <xdr:col>7</xdr:col>
      <xdr:colOff>466725</xdr:colOff>
      <xdr:row>76</xdr:row>
      <xdr:rowOff>0</xdr:rowOff>
    </xdr:to>
    <xdr:pic>
      <xdr:nvPicPr>
        <xdr:cNvPr id="323997"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247650" y="19535775"/>
          <a:ext cx="4752975" cy="2943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95250</xdr:rowOff>
    </xdr:from>
    <xdr:to>
      <xdr:col>0</xdr:col>
      <xdr:colOff>990600</xdr:colOff>
      <xdr:row>3</xdr:row>
      <xdr:rowOff>20108</xdr:rowOff>
    </xdr:to>
    <xdr:pic>
      <xdr:nvPicPr>
        <xdr:cNvPr id="242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76225" y="95250"/>
          <a:ext cx="714375" cy="7715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14</xdr:row>
      <xdr:rowOff>14287</xdr:rowOff>
    </xdr:from>
    <xdr:to>
      <xdr:col>5</xdr:col>
      <xdr:colOff>600075</xdr:colOff>
      <xdr:row>28</xdr:row>
      <xdr:rowOff>90487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13</xdr:row>
      <xdr:rowOff>190499</xdr:rowOff>
    </xdr:from>
    <xdr:to>
      <xdr:col>14</xdr:col>
      <xdr:colOff>238125</xdr:colOff>
      <xdr:row>30</xdr:row>
      <xdr:rowOff>123824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AppData\Local\Microsoft\Windows\Temporary%20Internet%20Files\Content.IE5\DWQUASRL\RAP_Thailand_20120312_Al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POP"/>
      <sheetName val="Assumption_POP"/>
      <sheetName val="LPR (AR)"/>
      <sheetName val="EAP"/>
      <sheetName val="Sheet1"/>
      <sheetName val="ECO"/>
      <sheetName val="GGO(SQ)"/>
      <sheetName val="CHILD"/>
      <sheetName val="PENS"/>
      <sheetName val="DIS"/>
      <sheetName val="MAT"/>
      <sheetName val="SICKNESS"/>
      <sheetName val="WORKING AGE"/>
      <sheetName val="HEALTH"/>
      <sheetName val="GGO(BS)"/>
      <sheetName val="SUM"/>
      <sheetName val="Feuil1"/>
    </sheetNames>
    <sheetDataSet>
      <sheetData sheetId="0" refreshError="1">
        <row r="6">
          <cell r="C6" t="str">
            <v>1.0</v>
          </cell>
        </row>
        <row r="7">
          <cell r="C7" t="str">
            <v>Thailand</v>
          </cell>
        </row>
        <row r="8">
          <cell r="B8">
            <v>40664.416666666664</v>
          </cell>
        </row>
        <row r="9">
          <cell r="B9">
            <v>40960.060671296298</v>
          </cell>
        </row>
        <row r="10">
          <cell r="C10" t="str">
            <v>Celine / Orawan</v>
          </cell>
        </row>
      </sheetData>
      <sheetData sheetId="1" refreshError="1"/>
      <sheetData sheetId="2" refreshError="1"/>
      <sheetData sheetId="3" refreshError="1"/>
      <sheetData sheetId="4" refreshError="1"/>
      <sheetData sheetId="5" refreshError="1"/>
      <sheetData sheetId="6" refreshError="1">
        <row r="70">
          <cell r="I70">
            <v>11692589.47368421</v>
          </cell>
        </row>
        <row r="84">
          <cell r="J84">
            <v>2.5</v>
          </cell>
          <cell r="K84">
            <v>2.5</v>
          </cell>
          <cell r="L84">
            <v>2.5</v>
          </cell>
          <cell r="M84">
            <v>2.5</v>
          </cell>
          <cell r="N84">
            <v>2.5</v>
          </cell>
          <cell r="O84">
            <v>2.5</v>
          </cell>
          <cell r="P84">
            <v>2.5</v>
          </cell>
          <cell r="Q84">
            <v>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lo.org/thesaurus/defaulten.asp" TargetMode="External"/><Relationship Id="rId3" Type="http://schemas.openxmlformats.org/officeDocument/2006/relationships/hyperlink" Target="http://kilm.ilo.org/KILMnetBeta" TargetMode="External"/><Relationship Id="rId7" Type="http://schemas.openxmlformats.org/officeDocument/2006/relationships/hyperlink" Target="http://laborsta.ilo.org/applv8/data/c1e.html" TargetMode="External"/><Relationship Id="rId2" Type="http://schemas.openxmlformats.org/officeDocument/2006/relationships/hyperlink" Target="http://laborsta.ilo.org/" TargetMode="External"/><Relationship Id="rId1" Type="http://schemas.openxmlformats.org/officeDocument/2006/relationships/hyperlink" Target="http://www.socialsecurityextension.org/gimi/gess/RessFileDownload.do?ressourceId=20140" TargetMode="External"/><Relationship Id="rId6" Type="http://schemas.openxmlformats.org/officeDocument/2006/relationships/hyperlink" Target="http://www.imfbookstore.org/ProdDetails.asp?ID=GFEOL" TargetMode="External"/><Relationship Id="rId5" Type="http://schemas.openxmlformats.org/officeDocument/2006/relationships/hyperlink" Target="http://databank.worldbank.org/ddp/home.do" TargetMode="External"/><Relationship Id="rId4" Type="http://schemas.openxmlformats.org/officeDocument/2006/relationships/hyperlink" Target="http://unstats.un.org/unsd/snaama/"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5" tint="-0.249977111117893"/>
  </sheetPr>
  <dimension ref="A1:R197"/>
  <sheetViews>
    <sheetView tabSelected="1" zoomScaleNormal="100" workbookViewId="0">
      <selection activeCell="E2" sqref="E2"/>
    </sheetView>
  </sheetViews>
  <sheetFormatPr defaultColWidth="9.7109375" defaultRowHeight="15"/>
  <cols>
    <col min="1" max="16384" width="9.7109375" style="56"/>
  </cols>
  <sheetData>
    <row r="1" spans="1:9" ht="26.25">
      <c r="C1" s="111" t="s">
        <v>200</v>
      </c>
    </row>
    <row r="2" spans="1:9" ht="21">
      <c r="B2" s="56" t="s">
        <v>531</v>
      </c>
      <c r="C2" s="113" t="s">
        <v>203</v>
      </c>
      <c r="G2" s="114"/>
    </row>
    <row r="3" spans="1:9" ht="18.75">
      <c r="C3" s="112" t="s">
        <v>201</v>
      </c>
    </row>
    <row r="6" spans="1:9">
      <c r="A6" s="134" t="s">
        <v>206</v>
      </c>
      <c r="B6" s="135"/>
      <c r="C6" s="136" t="s">
        <v>14</v>
      </c>
      <c r="F6" s="120"/>
    </row>
    <row r="7" spans="1:9">
      <c r="A7" s="134" t="s">
        <v>202</v>
      </c>
      <c r="B7" s="135"/>
      <c r="C7" s="136" t="s">
        <v>238</v>
      </c>
    </row>
    <row r="8" spans="1:9">
      <c r="A8" s="134" t="s">
        <v>207</v>
      </c>
      <c r="B8" s="1078">
        <v>40664.416666666664</v>
      </c>
      <c r="C8" s="1078"/>
    </row>
    <row r="9" spans="1:9">
      <c r="A9" s="134" t="s">
        <v>198</v>
      </c>
      <c r="B9" s="1078">
        <v>40960.060671296298</v>
      </c>
      <c r="C9" s="1078"/>
      <c r="E9" s="120"/>
    </row>
    <row r="10" spans="1:9">
      <c r="A10" s="134" t="s">
        <v>199</v>
      </c>
      <c r="B10" s="135"/>
      <c r="C10" s="136"/>
    </row>
    <row r="11" spans="1:9">
      <c r="A11" s="57"/>
      <c r="C11" s="119"/>
    </row>
    <row r="12" spans="1:9" ht="21">
      <c r="A12" s="1084" t="s">
        <v>106</v>
      </c>
      <c r="B12" s="1084"/>
      <c r="C12" s="1084"/>
      <c r="D12" s="1084"/>
      <c r="E12" s="1084"/>
      <c r="F12" s="1084"/>
      <c r="G12" s="1084"/>
      <c r="H12" s="1084"/>
      <c r="I12" s="1084"/>
    </row>
    <row r="13" spans="1:9">
      <c r="A13" s="57"/>
      <c r="C13" s="119"/>
    </row>
    <row r="14" spans="1:9">
      <c r="A14" s="185" t="s">
        <v>107</v>
      </c>
    </row>
    <row r="15" spans="1:9">
      <c r="A15" s="185" t="s">
        <v>108</v>
      </c>
    </row>
    <row r="16" spans="1:9">
      <c r="A16" s="185" t="s">
        <v>52</v>
      </c>
    </row>
    <row r="17" spans="1:10">
      <c r="A17" s="185" t="s">
        <v>53</v>
      </c>
      <c r="C17" s="56" t="s">
        <v>529</v>
      </c>
    </row>
    <row r="18" spans="1:10">
      <c r="A18" s="185" t="s">
        <v>54</v>
      </c>
    </row>
    <row r="19" spans="1:10">
      <c r="A19" s="185" t="s">
        <v>55</v>
      </c>
    </row>
    <row r="20" spans="1:10">
      <c r="A20" s="56" t="s">
        <v>56</v>
      </c>
    </row>
    <row r="21" spans="1:10">
      <c r="A21" s="56" t="s">
        <v>57</v>
      </c>
    </row>
    <row r="23" spans="1:10">
      <c r="A23" s="57" t="s">
        <v>107</v>
      </c>
    </row>
    <row r="24" spans="1:10" ht="75" customHeight="1">
      <c r="A24" s="1079" t="s">
        <v>20</v>
      </c>
      <c r="B24" s="1079"/>
      <c r="C24" s="1079"/>
      <c r="D24" s="1079"/>
      <c r="E24" s="1079"/>
      <c r="F24" s="1079"/>
      <c r="G24" s="1079"/>
      <c r="H24" s="1079"/>
      <c r="I24" s="1079"/>
      <c r="J24" s="126"/>
    </row>
    <row r="25" spans="1:10" ht="15" customHeight="1">
      <c r="A25" s="156"/>
      <c r="B25" s="156"/>
      <c r="C25" s="156"/>
      <c r="D25" s="156"/>
      <c r="E25" s="156"/>
      <c r="F25" s="156"/>
      <c r="G25" s="156"/>
      <c r="H25" s="156"/>
      <c r="I25" s="156"/>
      <c r="J25" s="126"/>
    </row>
    <row r="26" spans="1:10">
      <c r="A26" s="57" t="s">
        <v>108</v>
      </c>
    </row>
    <row r="27" spans="1:10" ht="90" customHeight="1">
      <c r="A27" s="1079" t="s">
        <v>51</v>
      </c>
      <c r="B27" s="1079"/>
      <c r="C27" s="1079"/>
      <c r="D27" s="1079"/>
      <c r="E27" s="1079"/>
      <c r="F27" s="1079"/>
      <c r="G27" s="1079"/>
      <c r="H27" s="1079"/>
      <c r="I27" s="1079"/>
    </row>
    <row r="28" spans="1:10" ht="15" customHeight="1">
      <c r="A28" s="156"/>
      <c r="B28" s="156"/>
      <c r="C28" s="156"/>
      <c r="D28" s="156"/>
      <c r="E28" s="156"/>
      <c r="F28" s="156"/>
      <c r="G28" s="156"/>
      <c r="H28" s="156"/>
      <c r="I28" s="156"/>
    </row>
    <row r="29" spans="1:10">
      <c r="A29" s="57" t="s">
        <v>138</v>
      </c>
    </row>
    <row r="30" spans="1:10">
      <c r="A30" s="1087"/>
      <c r="B30" s="1087"/>
      <c r="C30" s="1087"/>
      <c r="D30" s="1087"/>
      <c r="E30" s="1087"/>
      <c r="F30" s="1087"/>
      <c r="G30" s="1087"/>
      <c r="H30" s="1087"/>
      <c r="I30" s="1087"/>
    </row>
    <row r="31" spans="1:10">
      <c r="A31" s="57" t="s">
        <v>139</v>
      </c>
    </row>
    <row r="32" spans="1:10" ht="75" customHeight="1">
      <c r="A32" s="1079" t="s">
        <v>109</v>
      </c>
      <c r="B32" s="1079"/>
      <c r="C32" s="1079"/>
      <c r="D32" s="1079"/>
      <c r="E32" s="1079"/>
      <c r="F32" s="1079"/>
      <c r="G32" s="1079"/>
      <c r="H32" s="1079"/>
      <c r="I32" s="1079"/>
    </row>
    <row r="33" spans="1:12" ht="9.9499999999999993" customHeight="1">
      <c r="A33" s="157"/>
      <c r="B33" s="157"/>
      <c r="C33" s="157"/>
      <c r="D33" s="157"/>
      <c r="E33" s="157"/>
      <c r="F33" s="157"/>
      <c r="G33" s="157"/>
      <c r="H33" s="157"/>
      <c r="I33" s="157"/>
    </row>
    <row r="34" spans="1:12">
      <c r="A34" s="5" t="s">
        <v>137</v>
      </c>
    </row>
    <row r="35" spans="1:12" ht="45" customHeight="1">
      <c r="A35" s="1085" t="s">
        <v>4</v>
      </c>
      <c r="B35" s="1085"/>
      <c r="C35" s="1085"/>
      <c r="D35" s="1085"/>
      <c r="E35" s="1085"/>
      <c r="F35" s="1085"/>
      <c r="G35" s="1085"/>
      <c r="H35" s="1085"/>
      <c r="I35" s="1085"/>
    </row>
    <row r="36" spans="1:12" ht="30" customHeight="1">
      <c r="A36" s="1085" t="s">
        <v>92</v>
      </c>
      <c r="B36" s="1085"/>
      <c r="C36" s="1085"/>
      <c r="D36" s="1085"/>
      <c r="E36" s="1085"/>
      <c r="F36" s="1085"/>
      <c r="G36" s="1085"/>
      <c r="H36" s="1085"/>
      <c r="I36" s="1085"/>
    </row>
    <row r="37" spans="1:12" ht="30" customHeight="1">
      <c r="A37" s="1085" t="s">
        <v>91</v>
      </c>
      <c r="B37" s="1085"/>
      <c r="C37" s="1085"/>
      <c r="D37" s="1085"/>
      <c r="E37" s="1085"/>
      <c r="F37" s="1085"/>
      <c r="G37" s="1085"/>
      <c r="H37" s="1085"/>
      <c r="I37" s="1085"/>
    </row>
    <row r="38" spans="1:12" ht="30" customHeight="1">
      <c r="A38" s="1085" t="s">
        <v>5</v>
      </c>
      <c r="B38" s="1085"/>
      <c r="C38" s="1085"/>
      <c r="D38" s="1085"/>
      <c r="E38" s="1085"/>
      <c r="F38" s="1085"/>
      <c r="G38" s="1085"/>
      <c r="H38" s="1085"/>
      <c r="I38" s="1085"/>
    </row>
    <row r="39" spans="1:12" ht="30" customHeight="1">
      <c r="A39" s="1088" t="s">
        <v>93</v>
      </c>
      <c r="B39" s="1088"/>
      <c r="C39" s="1088"/>
      <c r="D39" s="1088"/>
      <c r="E39" s="1088"/>
      <c r="F39" s="1088"/>
      <c r="G39" s="1088"/>
      <c r="H39" s="1088"/>
      <c r="I39" s="1088"/>
    </row>
    <row r="40" spans="1:12" ht="75" customHeight="1">
      <c r="A40" s="1079" t="s">
        <v>3</v>
      </c>
      <c r="B40" s="1079"/>
      <c r="C40" s="1079"/>
      <c r="D40" s="1079"/>
      <c r="E40" s="1079"/>
      <c r="F40" s="1079"/>
      <c r="G40" s="1079"/>
      <c r="H40" s="1079"/>
      <c r="I40" s="1079"/>
    </row>
    <row r="41" spans="1:12" ht="45" customHeight="1">
      <c r="A41" s="1086" t="s">
        <v>21</v>
      </c>
      <c r="B41" s="1085"/>
      <c r="C41" s="1085"/>
      <c r="D41" s="1085"/>
      <c r="E41" s="1085"/>
      <c r="F41" s="1085"/>
      <c r="G41" s="1085"/>
      <c r="H41" s="1085"/>
      <c r="I41" s="1085"/>
    </row>
    <row r="42" spans="1:12" ht="45" customHeight="1">
      <c r="A42" s="1093" t="s">
        <v>70</v>
      </c>
      <c r="B42" s="1079"/>
      <c r="C42" s="1079"/>
      <c r="D42" s="1079"/>
      <c r="E42" s="1079"/>
      <c r="F42" s="1079"/>
      <c r="G42" s="1079"/>
      <c r="H42" s="1079"/>
      <c r="I42" s="1079"/>
    </row>
    <row r="43" spans="1:12" ht="75" customHeight="1">
      <c r="A43" s="1093" t="s">
        <v>0</v>
      </c>
      <c r="B43" s="1079"/>
      <c r="C43" s="1079"/>
      <c r="D43" s="1079"/>
      <c r="E43" s="1079"/>
      <c r="F43" s="1079"/>
      <c r="G43" s="1079"/>
      <c r="H43" s="1079"/>
      <c r="I43" s="1079"/>
    </row>
    <row r="44" spans="1:12" ht="9.9499999999999993" customHeight="1">
      <c r="A44" s="57"/>
    </row>
    <row r="45" spans="1:12" s="107" customFormat="1" ht="30.75" customHeight="1">
      <c r="A45" s="1079" t="s">
        <v>1</v>
      </c>
      <c r="B45" s="1079"/>
      <c r="C45" s="1079"/>
      <c r="D45" s="1079"/>
      <c r="E45" s="1079"/>
      <c r="F45" s="1079"/>
      <c r="G45" s="1079"/>
      <c r="H45" s="1079"/>
      <c r="I45" s="1079"/>
      <c r="J45" s="109"/>
      <c r="K45" s="109"/>
    </row>
    <row r="46" spans="1:12" ht="9.9499999999999993" customHeight="1"/>
    <row r="47" spans="1:12" s="107" customFormat="1" ht="50.25" customHeight="1">
      <c r="A47" s="1080" t="s">
        <v>78</v>
      </c>
      <c r="B47" s="1081"/>
      <c r="C47" s="108"/>
      <c r="D47" s="1082" t="s">
        <v>79</v>
      </c>
      <c r="E47" s="1083"/>
      <c r="F47" s="108"/>
      <c r="G47" s="1094" t="s">
        <v>80</v>
      </c>
      <c r="H47" s="1095"/>
      <c r="I47" s="108"/>
      <c r="J47" s="108"/>
      <c r="K47" s="108"/>
      <c r="L47" s="108"/>
    </row>
    <row r="48" spans="1:12" s="107" customFormat="1" ht="123" customHeight="1">
      <c r="A48" s="1098" t="s">
        <v>136</v>
      </c>
      <c r="B48" s="1099"/>
      <c r="D48" s="1100" t="s">
        <v>89</v>
      </c>
      <c r="E48" s="1101"/>
      <c r="G48" s="1096" t="s">
        <v>530</v>
      </c>
      <c r="H48" s="1097"/>
    </row>
    <row r="49" spans="1:1" ht="9.9499999999999993" customHeight="1">
      <c r="A49" s="110"/>
    </row>
    <row r="50" spans="1:1" s="107" customFormat="1" ht="15" customHeight="1">
      <c r="A50" s="115"/>
    </row>
    <row r="51" spans="1:1" s="107" customFormat="1" ht="15" customHeight="1">
      <c r="A51" s="115"/>
    </row>
    <row r="52" spans="1:1" s="107" customFormat="1" ht="15" customHeight="1">
      <c r="A52" s="115"/>
    </row>
    <row r="53" spans="1:1" s="107" customFormat="1" ht="15" customHeight="1">
      <c r="A53" s="115"/>
    </row>
    <row r="54" spans="1:1" s="107" customFormat="1" ht="15" customHeight="1">
      <c r="A54" s="115"/>
    </row>
    <row r="55" spans="1:1" s="107" customFormat="1" ht="15" customHeight="1">
      <c r="A55" s="115"/>
    </row>
    <row r="56" spans="1:1" s="107" customFormat="1" ht="15" customHeight="1">
      <c r="A56" s="115"/>
    </row>
    <row r="57" spans="1:1" s="107" customFormat="1" ht="15" customHeight="1">
      <c r="A57" s="115"/>
    </row>
    <row r="58" spans="1:1" s="107" customFormat="1">
      <c r="A58" s="116" t="s">
        <v>140</v>
      </c>
    </row>
    <row r="59" spans="1:1" s="107" customFormat="1">
      <c r="A59" s="117"/>
    </row>
    <row r="80" spans="1:1">
      <c r="A80" s="57" t="s">
        <v>59</v>
      </c>
    </row>
    <row r="103" spans="1:18">
      <c r="A103" s="57" t="s">
        <v>60</v>
      </c>
    </row>
    <row r="104" spans="1:18" ht="150" customHeight="1">
      <c r="A104" s="1079" t="s">
        <v>19</v>
      </c>
      <c r="B104" s="1079"/>
      <c r="C104" s="1079"/>
      <c r="D104" s="1079"/>
      <c r="E104" s="1079"/>
      <c r="F104" s="1079"/>
      <c r="G104" s="1079"/>
      <c r="H104" s="1079"/>
      <c r="I104" s="1079"/>
    </row>
    <row r="105" spans="1:18">
      <c r="K105" s="173"/>
      <c r="L105" s="173"/>
      <c r="M105" s="173"/>
      <c r="N105" s="173"/>
      <c r="O105" s="173"/>
      <c r="P105" s="173"/>
      <c r="Q105" s="173"/>
      <c r="R105" s="173"/>
    </row>
    <row r="106" spans="1:18">
      <c r="K106" s="173"/>
      <c r="L106" s="173"/>
      <c r="M106" s="173"/>
      <c r="N106" s="173"/>
      <c r="O106" s="173"/>
      <c r="P106" s="173"/>
      <c r="Q106" s="173"/>
      <c r="R106" s="173"/>
    </row>
    <row r="107" spans="1:18">
      <c r="K107" s="173"/>
      <c r="L107" s="173"/>
      <c r="M107" s="173"/>
      <c r="N107" s="173"/>
      <c r="O107" s="173"/>
      <c r="P107" s="173"/>
      <c r="Q107" s="173"/>
      <c r="R107" s="173"/>
    </row>
    <row r="108" spans="1:18">
      <c r="K108" s="173"/>
      <c r="L108" s="173"/>
      <c r="M108" s="173"/>
      <c r="N108" s="173"/>
      <c r="O108" s="173"/>
      <c r="P108" s="173"/>
      <c r="Q108" s="173"/>
      <c r="R108" s="173"/>
    </row>
    <row r="109" spans="1:18">
      <c r="K109" s="173"/>
      <c r="L109" s="173"/>
      <c r="M109" s="173"/>
      <c r="N109" s="173"/>
      <c r="O109" s="173"/>
      <c r="P109" s="173"/>
      <c r="Q109" s="173"/>
      <c r="R109" s="173"/>
    </row>
    <row r="110" spans="1:18">
      <c r="K110" s="173"/>
      <c r="L110" s="173"/>
      <c r="M110" s="173"/>
      <c r="N110" s="173"/>
      <c r="O110" s="173"/>
      <c r="P110" s="173"/>
      <c r="Q110" s="173"/>
      <c r="R110" s="173"/>
    </row>
    <row r="115" spans="1:18">
      <c r="K115" s="173"/>
      <c r="L115" s="173"/>
      <c r="M115" s="173"/>
      <c r="N115" s="173"/>
      <c r="O115" s="173"/>
      <c r="P115" s="173"/>
      <c r="Q115" s="173"/>
      <c r="R115" s="173"/>
    </row>
    <row r="116" spans="1:18">
      <c r="K116" s="173"/>
      <c r="L116" s="173"/>
      <c r="M116" s="173"/>
      <c r="N116" s="173"/>
      <c r="O116" s="173"/>
      <c r="P116" s="173"/>
      <c r="Q116" s="173"/>
      <c r="R116" s="173"/>
    </row>
    <row r="117" spans="1:18">
      <c r="K117" s="173"/>
      <c r="L117" s="173"/>
      <c r="M117" s="173"/>
      <c r="N117" s="173"/>
      <c r="O117" s="173"/>
      <c r="P117" s="173"/>
      <c r="Q117" s="173"/>
      <c r="R117" s="173"/>
    </row>
    <row r="118" spans="1:18">
      <c r="K118" s="173"/>
      <c r="L118" s="173"/>
      <c r="M118" s="173"/>
      <c r="N118" s="173"/>
      <c r="O118" s="173"/>
      <c r="P118" s="173"/>
      <c r="Q118" s="173"/>
      <c r="R118" s="173"/>
    </row>
    <row r="119" spans="1:18">
      <c r="K119" s="173"/>
      <c r="L119" s="173"/>
      <c r="M119" s="173"/>
      <c r="N119" s="173"/>
      <c r="O119" s="173"/>
      <c r="P119" s="173"/>
      <c r="Q119" s="173"/>
      <c r="R119" s="173"/>
    </row>
    <row r="120" spans="1:18">
      <c r="K120" s="173"/>
      <c r="L120" s="173"/>
      <c r="M120" s="173"/>
      <c r="N120" s="173"/>
      <c r="O120" s="173"/>
      <c r="P120" s="173"/>
      <c r="Q120" s="173"/>
      <c r="R120" s="173"/>
    </row>
    <row r="125" spans="1:18">
      <c r="A125" s="57" t="s">
        <v>141</v>
      </c>
    </row>
    <row r="126" spans="1:18" ht="9.9499999999999993" customHeight="1">
      <c r="A126" s="57"/>
    </row>
    <row r="127" spans="1:18">
      <c r="A127" s="122" t="s">
        <v>124</v>
      </c>
      <c r="I127" s="128"/>
    </row>
    <row r="128" spans="1:18">
      <c r="A128" s="5" t="s">
        <v>81</v>
      </c>
      <c r="I128" s="128"/>
    </row>
    <row r="129" spans="1:9" ht="9.9499999999999993" customHeight="1">
      <c r="A129" s="5"/>
      <c r="I129" s="128"/>
    </row>
    <row r="130" spans="1:9" ht="15" customHeight="1">
      <c r="A130" s="127" t="s">
        <v>111</v>
      </c>
      <c r="B130" s="1087" t="s">
        <v>75</v>
      </c>
      <c r="C130" s="1087"/>
      <c r="D130" s="1087"/>
      <c r="E130" s="1087"/>
      <c r="F130" s="1087"/>
      <c r="G130" s="1087"/>
      <c r="H130" s="1087"/>
      <c r="I130" s="128"/>
    </row>
    <row r="131" spans="1:9" ht="30" customHeight="1">
      <c r="A131" s="5"/>
      <c r="B131" s="1102" t="s">
        <v>73</v>
      </c>
      <c r="C131" s="1102"/>
      <c r="D131" s="1102"/>
      <c r="E131" s="1102"/>
      <c r="F131" s="1102"/>
      <c r="G131" s="1102"/>
      <c r="H131" s="1102"/>
      <c r="I131" s="174" t="s">
        <v>113</v>
      </c>
    </row>
    <row r="132" spans="1:9" ht="9.9499999999999993" customHeight="1">
      <c r="A132" s="5"/>
      <c r="I132" s="128"/>
    </row>
    <row r="133" spans="1:9">
      <c r="A133" s="122" t="s">
        <v>125</v>
      </c>
      <c r="I133" s="128"/>
    </row>
    <row r="134" spans="1:9">
      <c r="A134" s="5" t="s">
        <v>71</v>
      </c>
      <c r="I134" s="128"/>
    </row>
    <row r="135" spans="1:9">
      <c r="A135" s="5" t="s">
        <v>127</v>
      </c>
      <c r="I135" s="128"/>
    </row>
    <row r="136" spans="1:9">
      <c r="A136" s="5" t="s">
        <v>121</v>
      </c>
      <c r="I136" s="128"/>
    </row>
    <row r="137" spans="1:9">
      <c r="A137" s="5" t="s">
        <v>122</v>
      </c>
      <c r="I137" s="128"/>
    </row>
    <row r="138" spans="1:9">
      <c r="A138" s="5" t="s">
        <v>123</v>
      </c>
      <c r="I138" s="128"/>
    </row>
    <row r="139" spans="1:9" ht="9.9499999999999993" customHeight="1">
      <c r="A139" s="5"/>
      <c r="I139" s="128"/>
    </row>
    <row r="140" spans="1:9" ht="30" customHeight="1">
      <c r="A140" s="127" t="s">
        <v>112</v>
      </c>
      <c r="B140" s="1087" t="s">
        <v>110</v>
      </c>
      <c r="C140" s="1087"/>
      <c r="D140" s="1087"/>
      <c r="E140" s="1087"/>
      <c r="F140" s="1087"/>
      <c r="G140" s="1087"/>
      <c r="H140" s="1087"/>
      <c r="I140" s="129"/>
    </row>
    <row r="141" spans="1:9" ht="30" customHeight="1">
      <c r="A141" s="5"/>
      <c r="B141" s="1087" t="s">
        <v>72</v>
      </c>
      <c r="C141" s="1087"/>
      <c r="D141" s="1087"/>
      <c r="E141" s="1087"/>
      <c r="F141" s="1087"/>
      <c r="G141" s="1087"/>
      <c r="H141" s="1087"/>
      <c r="I141" s="174" t="s">
        <v>113</v>
      </c>
    </row>
    <row r="142" spans="1:9">
      <c r="A142" s="5"/>
      <c r="B142" s="56" t="s">
        <v>114</v>
      </c>
      <c r="I142" s="174" t="s">
        <v>113</v>
      </c>
    </row>
    <row r="143" spans="1:9" ht="9.9499999999999993" customHeight="1">
      <c r="A143" s="5"/>
      <c r="I143" s="128"/>
    </row>
    <row r="144" spans="1:9">
      <c r="A144" s="122" t="s">
        <v>115</v>
      </c>
      <c r="I144" s="128"/>
    </row>
    <row r="145" spans="1:9">
      <c r="A145" s="5" t="s">
        <v>128</v>
      </c>
      <c r="I145" s="128"/>
    </row>
    <row r="146" spans="1:9">
      <c r="A146" s="5" t="s">
        <v>88</v>
      </c>
      <c r="I146" s="128"/>
    </row>
    <row r="147" spans="1:9">
      <c r="A147" s="5" t="s">
        <v>126</v>
      </c>
      <c r="I147" s="128"/>
    </row>
    <row r="148" spans="1:9">
      <c r="A148" s="5" t="s">
        <v>120</v>
      </c>
      <c r="I148" s="128"/>
    </row>
    <row r="149" spans="1:9">
      <c r="A149" s="123" t="s">
        <v>82</v>
      </c>
      <c r="I149" s="128"/>
    </row>
    <row r="150" spans="1:9">
      <c r="A150" s="5" t="s">
        <v>83</v>
      </c>
      <c r="I150" s="128"/>
    </row>
    <row r="151" spans="1:9" ht="9.9499999999999993" customHeight="1">
      <c r="A151" s="5"/>
      <c r="I151" s="128"/>
    </row>
    <row r="152" spans="1:9" s="130" customFormat="1" ht="15" customHeight="1">
      <c r="A152" s="127" t="s">
        <v>112</v>
      </c>
      <c r="B152" s="1105" t="s">
        <v>74</v>
      </c>
      <c r="C152" s="1105"/>
      <c r="D152" s="1105"/>
      <c r="E152" s="1105"/>
      <c r="F152" s="1105"/>
      <c r="G152" s="1105"/>
      <c r="H152" s="1105"/>
    </row>
    <row r="153" spans="1:9">
      <c r="A153" s="5"/>
      <c r="B153" s="1087" t="s">
        <v>76</v>
      </c>
      <c r="C153" s="1087"/>
      <c r="D153" s="1087"/>
      <c r="E153" s="1087"/>
      <c r="F153" s="1087"/>
      <c r="G153" s="1087"/>
      <c r="H153" s="1087"/>
      <c r="I153" s="174" t="s">
        <v>113</v>
      </c>
    </row>
    <row r="154" spans="1:9">
      <c r="A154" s="5"/>
      <c r="B154" s="56" t="s">
        <v>26</v>
      </c>
      <c r="I154" s="174" t="s">
        <v>113</v>
      </c>
    </row>
    <row r="155" spans="1:9" ht="60" customHeight="1">
      <c r="A155" s="5"/>
      <c r="B155" s="1104" t="s">
        <v>27</v>
      </c>
      <c r="C155" s="1104"/>
      <c r="D155" s="1104"/>
      <c r="E155" s="1104"/>
      <c r="F155" s="1104"/>
      <c r="G155" s="1104"/>
      <c r="H155" s="1104"/>
      <c r="I155" s="128"/>
    </row>
    <row r="156" spans="1:9" ht="9.9499999999999993" customHeight="1">
      <c r="A156" s="5"/>
      <c r="I156" s="128"/>
    </row>
    <row r="157" spans="1:9">
      <c r="A157" s="122" t="s">
        <v>116</v>
      </c>
      <c r="I157" s="128"/>
    </row>
    <row r="158" spans="1:9">
      <c r="A158" s="5" t="s">
        <v>84</v>
      </c>
      <c r="I158" s="128"/>
    </row>
    <row r="159" spans="1:9" ht="9.9499999999999993" customHeight="1">
      <c r="A159" s="5"/>
      <c r="I159" s="128"/>
    </row>
    <row r="160" spans="1:9" ht="30" customHeight="1">
      <c r="A160" s="127" t="s">
        <v>112</v>
      </c>
      <c r="B160" s="1087" t="s">
        <v>85</v>
      </c>
      <c r="C160" s="1087"/>
      <c r="D160" s="1087"/>
      <c r="E160" s="1087"/>
      <c r="F160" s="1087"/>
      <c r="G160" s="1087"/>
      <c r="H160" s="1087"/>
      <c r="I160" s="128"/>
    </row>
    <row r="161" spans="1:9" ht="45" customHeight="1">
      <c r="A161" s="5"/>
      <c r="B161" s="1087" t="s">
        <v>86</v>
      </c>
      <c r="C161" s="1087"/>
      <c r="D161" s="1087"/>
      <c r="E161" s="1087"/>
      <c r="F161" s="1087"/>
      <c r="G161" s="1087"/>
      <c r="H161" s="1087"/>
      <c r="I161" s="174" t="s">
        <v>113</v>
      </c>
    </row>
    <row r="162" spans="1:9" ht="60" customHeight="1">
      <c r="A162" s="5"/>
      <c r="B162" s="1104" t="s">
        <v>27</v>
      </c>
      <c r="C162" s="1104"/>
      <c r="D162" s="1104"/>
      <c r="E162" s="1104"/>
      <c r="F162" s="1104"/>
      <c r="G162" s="1104"/>
      <c r="H162" s="1104"/>
      <c r="I162" s="128"/>
    </row>
    <row r="163" spans="1:9" ht="9.9499999999999993" customHeight="1">
      <c r="A163" s="5"/>
      <c r="I163" s="128"/>
    </row>
    <row r="164" spans="1:9">
      <c r="A164" s="122" t="s">
        <v>62</v>
      </c>
      <c r="I164" s="128"/>
    </row>
    <row r="165" spans="1:9" ht="30" customHeight="1">
      <c r="A165" s="1085" t="s">
        <v>63</v>
      </c>
      <c r="B165" s="1103"/>
      <c r="C165" s="1103"/>
      <c r="D165" s="1103"/>
      <c r="E165" s="1103"/>
      <c r="F165" s="1103"/>
      <c r="G165" s="1103"/>
      <c r="H165" s="1103"/>
      <c r="I165" s="128"/>
    </row>
    <row r="166" spans="1:9" ht="9.9499999999999993" customHeight="1">
      <c r="A166" s="5"/>
      <c r="I166" s="128"/>
    </row>
    <row r="167" spans="1:9" ht="15" customHeight="1">
      <c r="A167" s="5" t="s">
        <v>112</v>
      </c>
      <c r="B167" s="1087" t="s">
        <v>64</v>
      </c>
      <c r="C167" s="1087"/>
      <c r="D167" s="1087"/>
      <c r="E167" s="1087"/>
      <c r="F167" s="1087"/>
      <c r="G167" s="1087"/>
      <c r="H167" s="1087"/>
      <c r="I167" s="107"/>
    </row>
    <row r="168" spans="1:9">
      <c r="B168" s="1091" t="s">
        <v>65</v>
      </c>
      <c r="C168" s="1091"/>
      <c r="D168" s="1091"/>
      <c r="E168" s="1091"/>
      <c r="F168" s="1091"/>
      <c r="G168" s="1091"/>
      <c r="H168" s="1091"/>
      <c r="I168" s="128"/>
    </row>
    <row r="169" spans="1:9" ht="30" customHeight="1">
      <c r="B169" s="1087" t="s">
        <v>66</v>
      </c>
      <c r="C169" s="1087"/>
      <c r="D169" s="1087"/>
      <c r="E169" s="1087"/>
      <c r="F169" s="1087"/>
      <c r="G169" s="1087"/>
      <c r="H169" s="1087"/>
      <c r="I169" s="128"/>
    </row>
    <row r="170" spans="1:9">
      <c r="I170" s="128"/>
    </row>
    <row r="171" spans="1:9">
      <c r="A171" s="57" t="s">
        <v>142</v>
      </c>
    </row>
    <row r="172" spans="1:9">
      <c r="A172" s="5" t="s">
        <v>205</v>
      </c>
    </row>
    <row r="173" spans="1:9">
      <c r="A173" s="5" t="s">
        <v>204</v>
      </c>
    </row>
    <row r="175" spans="1:9">
      <c r="A175" s="57" t="s">
        <v>143</v>
      </c>
    </row>
    <row r="176" spans="1:9" ht="9.9499999999999993" customHeight="1"/>
    <row r="177" spans="1:9" ht="75" customHeight="1">
      <c r="A177" s="1092" t="s">
        <v>6</v>
      </c>
      <c r="B177" s="1092"/>
      <c r="C177" s="1092"/>
      <c r="D177" s="1092"/>
      <c r="E177" s="1092"/>
      <c r="F177" s="1092"/>
      <c r="G177" s="1092"/>
      <c r="H177" s="1092"/>
      <c r="I177" s="1092"/>
    </row>
    <row r="178" spans="1:9" ht="24.95" customHeight="1">
      <c r="A178" s="5"/>
      <c r="B178" s="5"/>
      <c r="C178" s="5"/>
      <c r="D178" s="5"/>
      <c r="E178" s="5"/>
      <c r="F178" s="5"/>
      <c r="G178" s="5"/>
      <c r="H178" s="5"/>
      <c r="I178" s="5"/>
    </row>
    <row r="179" spans="1:9" ht="30" customHeight="1">
      <c r="A179" s="1085" t="s">
        <v>22</v>
      </c>
      <c r="B179" s="1085"/>
      <c r="C179" s="1085"/>
      <c r="D179" s="1085"/>
      <c r="E179" s="1085"/>
      <c r="F179" s="1085"/>
      <c r="G179" s="1085"/>
      <c r="H179" s="1085"/>
      <c r="I179" s="1085"/>
    </row>
    <row r="180" spans="1:9" ht="15" customHeight="1">
      <c r="A180" s="1090" t="s">
        <v>17</v>
      </c>
      <c r="B180" s="1090"/>
      <c r="C180" s="1090"/>
      <c r="D180" s="1090"/>
      <c r="E180" s="1090"/>
      <c r="F180" s="1090"/>
      <c r="G180" s="1090"/>
      <c r="H180" s="1090"/>
      <c r="I180" s="1090"/>
    </row>
    <row r="181" spans="1:9" ht="9.9499999999999993" customHeight="1">
      <c r="A181" s="158"/>
      <c r="B181" s="159"/>
      <c r="C181" s="159"/>
      <c r="D181" s="159"/>
      <c r="E181" s="121"/>
      <c r="F181" s="121"/>
      <c r="G181" s="121"/>
      <c r="H181" s="121"/>
      <c r="I181" s="121"/>
    </row>
    <row r="182" spans="1:9" s="118" customFormat="1" ht="30" customHeight="1">
      <c r="A182" s="1079" t="s">
        <v>2</v>
      </c>
      <c r="B182" s="1079"/>
      <c r="C182" s="1079"/>
      <c r="D182" s="1079"/>
      <c r="E182" s="1079"/>
      <c r="F182" s="1079"/>
      <c r="G182" s="1079"/>
      <c r="H182" s="1079"/>
      <c r="I182" s="1079"/>
    </row>
    <row r="183" spans="1:9" ht="30" customHeight="1">
      <c r="A183" s="5"/>
      <c r="B183" s="5"/>
      <c r="C183" s="5"/>
      <c r="D183" s="5"/>
      <c r="E183" s="5"/>
      <c r="F183" s="5"/>
      <c r="G183" s="5"/>
      <c r="H183" s="5"/>
      <c r="I183" s="5"/>
    </row>
    <row r="184" spans="1:9" ht="30" customHeight="1">
      <c r="A184" s="1085" t="s">
        <v>23</v>
      </c>
      <c r="B184" s="1085"/>
      <c r="C184" s="1085"/>
      <c r="D184" s="1085"/>
      <c r="E184" s="1085"/>
      <c r="F184" s="1085"/>
      <c r="G184" s="1085"/>
      <c r="H184" s="1085"/>
      <c r="I184" s="1085"/>
    </row>
    <row r="185" spans="1:9" ht="9.9499999999999993" customHeight="1">
      <c r="A185" s="121"/>
      <c r="B185" s="121"/>
      <c r="C185" s="121"/>
      <c r="D185" s="121"/>
      <c r="E185" s="121"/>
      <c r="F185" s="121"/>
      <c r="G185" s="121"/>
      <c r="H185" s="121"/>
      <c r="I185" s="121"/>
    </row>
    <row r="186" spans="1:9" ht="45" customHeight="1">
      <c r="A186" s="1085" t="s">
        <v>144</v>
      </c>
      <c r="B186" s="1085"/>
      <c r="C186" s="1085"/>
      <c r="D186" s="1085"/>
      <c r="E186" s="1085"/>
      <c r="F186" s="1085"/>
      <c r="G186" s="1085"/>
      <c r="H186" s="1085"/>
      <c r="I186" s="1085"/>
    </row>
    <row r="187" spans="1:9" ht="30" customHeight="1">
      <c r="A187" s="5"/>
      <c r="B187" s="5"/>
      <c r="C187" s="5"/>
      <c r="D187" s="5"/>
      <c r="E187" s="5"/>
      <c r="F187" s="5"/>
      <c r="G187" s="5"/>
      <c r="H187" s="5"/>
      <c r="I187" s="5"/>
    </row>
    <row r="188" spans="1:9" ht="30" customHeight="1">
      <c r="A188" s="1085" t="s">
        <v>25</v>
      </c>
      <c r="B188" s="1085"/>
      <c r="C188" s="1085"/>
      <c r="D188" s="1085"/>
      <c r="E188" s="1085"/>
      <c r="F188" s="1085"/>
      <c r="G188" s="1085"/>
      <c r="H188" s="1085"/>
      <c r="I188" s="1085"/>
    </row>
    <row r="189" spans="1:9" ht="9.9499999999999993" customHeight="1">
      <c r="A189" s="121"/>
      <c r="B189" s="121"/>
      <c r="C189" s="121"/>
      <c r="D189" s="121"/>
      <c r="E189" s="121"/>
      <c r="F189" s="121"/>
      <c r="G189" s="121"/>
      <c r="H189" s="121"/>
      <c r="I189" s="121"/>
    </row>
    <row r="190" spans="1:9" ht="60" customHeight="1">
      <c r="A190" s="1079" t="s">
        <v>241</v>
      </c>
      <c r="B190" s="1079"/>
      <c r="C190" s="1079"/>
      <c r="D190" s="1079"/>
      <c r="E190" s="1079"/>
      <c r="F190" s="1079"/>
      <c r="G190" s="1079"/>
      <c r="H190" s="1079"/>
      <c r="I190" s="1079"/>
    </row>
    <row r="191" spans="1:9" ht="30" customHeight="1">
      <c r="A191" s="5"/>
      <c r="B191" s="5"/>
      <c r="C191" s="5"/>
      <c r="D191" s="5"/>
      <c r="E191" s="5"/>
      <c r="F191" s="5"/>
      <c r="G191" s="5"/>
      <c r="H191" s="5"/>
      <c r="I191" s="5"/>
    </row>
    <row r="192" spans="1:9">
      <c r="A192" s="1085" t="s">
        <v>24</v>
      </c>
      <c r="B192" s="1085"/>
      <c r="C192" s="1085"/>
      <c r="D192" s="1085"/>
      <c r="E192" s="1085"/>
      <c r="F192" s="1085"/>
      <c r="G192" s="1085"/>
      <c r="H192" s="1085"/>
      <c r="I192" s="1085"/>
    </row>
    <row r="193" spans="1:9" ht="9.9499999999999993" customHeight="1">
      <c r="A193" s="121"/>
      <c r="B193" s="121"/>
      <c r="C193" s="121"/>
      <c r="D193" s="121"/>
      <c r="E193" s="121"/>
      <c r="F193" s="121"/>
      <c r="G193" s="121"/>
      <c r="H193" s="121"/>
      <c r="I193" s="121"/>
    </row>
    <row r="194" spans="1:9" ht="105" customHeight="1">
      <c r="A194" s="1079" t="s">
        <v>16</v>
      </c>
      <c r="B194" s="1079"/>
      <c r="C194" s="1079"/>
      <c r="D194" s="1079"/>
      <c r="E194" s="1079"/>
      <c r="F194" s="1079"/>
      <c r="G194" s="1079"/>
      <c r="H194" s="1079"/>
      <c r="I194" s="1079"/>
    </row>
    <row r="195" spans="1:9" ht="75" customHeight="1">
      <c r="A195" s="5"/>
      <c r="B195" s="5"/>
      <c r="C195" s="5"/>
      <c r="D195" s="5"/>
      <c r="E195" s="5"/>
      <c r="F195" s="5"/>
      <c r="G195" s="5"/>
      <c r="H195" s="5"/>
      <c r="I195" s="5"/>
    </row>
    <row r="196" spans="1:9" ht="30" customHeight="1">
      <c r="A196" s="1085" t="s">
        <v>15</v>
      </c>
      <c r="B196" s="1085"/>
      <c r="C196" s="1085"/>
      <c r="D196" s="1085"/>
      <c r="E196" s="1085"/>
      <c r="F196" s="1085"/>
      <c r="G196" s="1085"/>
      <c r="H196" s="1085"/>
      <c r="I196" s="1085"/>
    </row>
    <row r="197" spans="1:9">
      <c r="A197" s="1089" t="s">
        <v>18</v>
      </c>
      <c r="B197" s="1089"/>
      <c r="C197" s="1089"/>
      <c r="D197" s="1089"/>
      <c r="E197" s="1089"/>
      <c r="F197" s="1089"/>
      <c r="G197" s="1089"/>
      <c r="H197" s="1089"/>
      <c r="I197" s="1089"/>
    </row>
  </sheetData>
  <mergeCells count="50">
    <mergeCell ref="B167:H167"/>
    <mergeCell ref="A165:H165"/>
    <mergeCell ref="B162:H162"/>
    <mergeCell ref="B152:H152"/>
    <mergeCell ref="B153:H153"/>
    <mergeCell ref="B155:H155"/>
    <mergeCell ref="B160:H160"/>
    <mergeCell ref="B161:H161"/>
    <mergeCell ref="B140:H140"/>
    <mergeCell ref="A104:I104"/>
    <mergeCell ref="B141:H141"/>
    <mergeCell ref="A42:I42"/>
    <mergeCell ref="A43:I43"/>
    <mergeCell ref="A45:I45"/>
    <mergeCell ref="G47:H47"/>
    <mergeCell ref="G48:H48"/>
    <mergeCell ref="B130:H130"/>
    <mergeCell ref="A48:B48"/>
    <mergeCell ref="D48:E48"/>
    <mergeCell ref="B131:H131"/>
    <mergeCell ref="A197:I197"/>
    <mergeCell ref="A180:I180"/>
    <mergeCell ref="A184:I184"/>
    <mergeCell ref="A188:I188"/>
    <mergeCell ref="B168:H168"/>
    <mergeCell ref="B169:H169"/>
    <mergeCell ref="A196:I196"/>
    <mergeCell ref="A186:I186"/>
    <mergeCell ref="A179:I179"/>
    <mergeCell ref="A182:I182"/>
    <mergeCell ref="A194:I194"/>
    <mergeCell ref="A177:I177"/>
    <mergeCell ref="A190:I190"/>
    <mergeCell ref="A192:I192"/>
    <mergeCell ref="B8:C8"/>
    <mergeCell ref="B9:C9"/>
    <mergeCell ref="A32:I32"/>
    <mergeCell ref="A47:B47"/>
    <mergeCell ref="D47:E47"/>
    <mergeCell ref="A12:I12"/>
    <mergeCell ref="A35:I35"/>
    <mergeCell ref="A36:I36"/>
    <mergeCell ref="A41:I41"/>
    <mergeCell ref="A24:I24"/>
    <mergeCell ref="A27:I27"/>
    <mergeCell ref="A30:I30"/>
    <mergeCell ref="A38:I38"/>
    <mergeCell ref="A37:I37"/>
    <mergeCell ref="A40:I40"/>
    <mergeCell ref="A39:I39"/>
  </mergeCells>
  <phoneticPr fontId="0" type="noConversion"/>
  <hyperlinks>
    <hyperlink ref="I131" r:id="rId1"/>
    <hyperlink ref="I141" r:id="rId2"/>
    <hyperlink ref="I142" r:id="rId3"/>
    <hyperlink ref="I153" r:id="rId4"/>
    <hyperlink ref="I154" r:id="rId5"/>
    <hyperlink ref="I161" r:id="rId6"/>
    <hyperlink ref="A180" r:id="rId7"/>
    <hyperlink ref="A197" r:id="rId8"/>
    <hyperlink ref="A14" location="README!A23" display="A. SCOPE"/>
    <hyperlink ref="A15" location="README!A26" display="B. DISCLAIMER"/>
    <hyperlink ref="A16" location="README!A29" display="C. METHODOLOGY"/>
    <hyperlink ref="A17" location="README!A31" display="D. MAIN FEATURES"/>
    <hyperlink ref="A18" location="README!A58" display="E. MODEL STRUCTURE"/>
    <hyperlink ref="A19" location="README!A130" display="F. DATA REQUIREMENTS AND SOURCES"/>
  </hyperlinks>
  <pageMargins left="0.7" right="0.7" top="0.75" bottom="0.75" header="0.3" footer="0.3"/>
  <headerFooter alignWithMargins="0"/>
  <ignoredErrors>
    <ignoredError sqref="C6" numberStoredAsText="1"/>
  </ignoredError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3" tint="0.39997558519241921"/>
  </sheetPr>
  <dimension ref="A1:U401"/>
  <sheetViews>
    <sheetView showGridLines="0" view="pageBreakPreview" topLeftCell="A163" zoomScale="80" zoomScaleNormal="150" zoomScaleSheetLayoutView="80" workbookViewId="0">
      <selection activeCell="H170" sqref="H170"/>
    </sheetView>
  </sheetViews>
  <sheetFormatPr defaultColWidth="8.85546875" defaultRowHeight="15"/>
  <cols>
    <col min="1" max="1" width="14.5703125" customWidth="1"/>
    <col min="2" max="17" width="12.42578125" customWidth="1"/>
    <col min="18" max="18" width="40.42578125" customWidth="1"/>
  </cols>
  <sheetData>
    <row r="1" spans="1:18" ht="21">
      <c r="A1" s="124" t="s">
        <v>58</v>
      </c>
    </row>
    <row r="2" spans="1:18">
      <c r="O2" s="134" t="s">
        <v>206</v>
      </c>
      <c r="P2" s="135"/>
      <c r="Q2" s="146" t="str">
        <f ca="1">CELL("contents",README!C6)</f>
        <v>1.0</v>
      </c>
    </row>
    <row r="3" spans="1:18">
      <c r="O3" s="134" t="s">
        <v>202</v>
      </c>
      <c r="P3" s="135"/>
      <c r="Q3" s="146" t="str">
        <f ca="1">CELL("contents",README!C7)</f>
        <v>Thailand</v>
      </c>
    </row>
    <row r="4" spans="1:18">
      <c r="O4" s="134" t="s">
        <v>207</v>
      </c>
      <c r="P4" s="1106">
        <f ca="1">CELL("contents",README!B8)</f>
        <v>40664.416666666664</v>
      </c>
      <c r="Q4" s="1106"/>
    </row>
    <row r="5" spans="1:18">
      <c r="O5" s="134" t="s">
        <v>198</v>
      </c>
      <c r="P5" s="1106">
        <f ca="1">CELL("contents",README!B9)</f>
        <v>40960.060671296298</v>
      </c>
      <c r="Q5" s="1106"/>
    </row>
    <row r="6" spans="1:18">
      <c r="O6" s="134" t="s">
        <v>199</v>
      </c>
      <c r="P6" s="135"/>
      <c r="Q6" s="146">
        <f ca="1">CELL("contents",README!C10)</f>
        <v>0</v>
      </c>
    </row>
    <row r="7" spans="1:18" ht="34.5" customHeight="1">
      <c r="A7" s="3" t="s">
        <v>190</v>
      </c>
    </row>
    <row r="8" spans="1:18" ht="9.9499999999999993" customHeight="1">
      <c r="A8" s="3"/>
    </row>
    <row r="9" spans="1:18" ht="17.25">
      <c r="A9" s="137"/>
      <c r="B9" s="1109" t="s">
        <v>131</v>
      </c>
      <c r="C9" s="1110"/>
      <c r="D9" s="1110"/>
      <c r="E9" s="1110"/>
      <c r="F9" s="1110"/>
      <c r="G9" s="1111"/>
      <c r="H9" s="1109" t="s">
        <v>135</v>
      </c>
      <c r="I9" s="1110"/>
      <c r="J9" s="1110"/>
      <c r="K9" s="1110"/>
      <c r="L9" s="1110"/>
      <c r="M9" s="1110"/>
      <c r="N9" s="1110"/>
      <c r="O9" s="1110"/>
      <c r="P9" s="1110"/>
      <c r="Q9" s="1111"/>
      <c r="R9" s="1107" t="s">
        <v>152</v>
      </c>
    </row>
    <row r="10" spans="1:18" ht="17.25" customHeight="1">
      <c r="A10" s="138" t="s">
        <v>154</v>
      </c>
      <c r="B10" s="131">
        <v>2005</v>
      </c>
      <c r="C10" s="132">
        <v>2006</v>
      </c>
      <c r="D10" s="132">
        <v>2007</v>
      </c>
      <c r="E10" s="132">
        <v>2008</v>
      </c>
      <c r="F10" s="132">
        <v>2009</v>
      </c>
      <c r="G10" s="133">
        <v>2010</v>
      </c>
      <c r="H10" s="131">
        <v>2011</v>
      </c>
      <c r="I10" s="132">
        <v>2012</v>
      </c>
      <c r="J10" s="132">
        <v>2013</v>
      </c>
      <c r="K10" s="132">
        <v>2014</v>
      </c>
      <c r="L10" s="132">
        <v>2015</v>
      </c>
      <c r="M10" s="132">
        <v>2016</v>
      </c>
      <c r="N10" s="132">
        <v>2017</v>
      </c>
      <c r="O10" s="132">
        <v>2018</v>
      </c>
      <c r="P10" s="132">
        <v>2019</v>
      </c>
      <c r="Q10" s="133">
        <v>2020</v>
      </c>
      <c r="R10" s="1108"/>
    </row>
    <row r="11" spans="1:18">
      <c r="A11" s="5" t="s">
        <v>155</v>
      </c>
      <c r="B11" s="830">
        <f>SUM(B78:B82)</f>
        <v>0</v>
      </c>
      <c r="C11" s="831">
        <f t="shared" ref="C11:Q11" si="0">SUM(C78:C82)</f>
        <v>0</v>
      </c>
      <c r="D11" s="831">
        <f t="shared" si="0"/>
        <v>0</v>
      </c>
      <c r="E11" s="831">
        <f t="shared" si="0"/>
        <v>0</v>
      </c>
      <c r="F11" s="831">
        <f t="shared" si="0"/>
        <v>0</v>
      </c>
      <c r="G11" s="832">
        <f t="shared" si="0"/>
        <v>0</v>
      </c>
      <c r="H11" s="830">
        <f t="shared" si="0"/>
        <v>0</v>
      </c>
      <c r="I11" s="831">
        <f t="shared" si="0"/>
        <v>0</v>
      </c>
      <c r="J11" s="831">
        <f t="shared" si="0"/>
        <v>0</v>
      </c>
      <c r="K11" s="831">
        <f t="shared" si="0"/>
        <v>0</v>
      </c>
      <c r="L11" s="831">
        <f t="shared" si="0"/>
        <v>0</v>
      </c>
      <c r="M11" s="831">
        <f t="shared" si="0"/>
        <v>0</v>
      </c>
      <c r="N11" s="831">
        <f t="shared" si="0"/>
        <v>0</v>
      </c>
      <c r="O11" s="831">
        <f t="shared" si="0"/>
        <v>0</v>
      </c>
      <c r="P11" s="831">
        <f t="shared" si="0"/>
        <v>0</v>
      </c>
      <c r="Q11" s="832">
        <f t="shared" si="0"/>
        <v>0</v>
      </c>
      <c r="R11" s="14"/>
    </row>
    <row r="12" spans="1:18">
      <c r="A12" s="5" t="s">
        <v>156</v>
      </c>
      <c r="B12" s="833">
        <f>SUM(B83:B87)</f>
        <v>0</v>
      </c>
      <c r="C12" s="686">
        <f t="shared" ref="C12:Q12" si="1">SUM(C83:C87)</f>
        <v>0</v>
      </c>
      <c r="D12" s="686">
        <f t="shared" si="1"/>
        <v>0</v>
      </c>
      <c r="E12" s="686">
        <f t="shared" si="1"/>
        <v>0</v>
      </c>
      <c r="F12" s="686">
        <f t="shared" si="1"/>
        <v>0</v>
      </c>
      <c r="G12" s="834">
        <f t="shared" si="1"/>
        <v>0</v>
      </c>
      <c r="H12" s="833">
        <f t="shared" si="1"/>
        <v>0</v>
      </c>
      <c r="I12" s="686">
        <f t="shared" si="1"/>
        <v>0</v>
      </c>
      <c r="J12" s="686">
        <f t="shared" si="1"/>
        <v>0</v>
      </c>
      <c r="K12" s="686">
        <f t="shared" si="1"/>
        <v>0</v>
      </c>
      <c r="L12" s="686">
        <f t="shared" si="1"/>
        <v>0</v>
      </c>
      <c r="M12" s="686">
        <f t="shared" si="1"/>
        <v>0</v>
      </c>
      <c r="N12" s="686">
        <f t="shared" si="1"/>
        <v>0</v>
      </c>
      <c r="O12" s="686">
        <f t="shared" si="1"/>
        <v>0</v>
      </c>
      <c r="P12" s="686">
        <f t="shared" si="1"/>
        <v>0</v>
      </c>
      <c r="Q12" s="834">
        <f t="shared" si="1"/>
        <v>0</v>
      </c>
      <c r="R12" s="14"/>
    </row>
    <row r="13" spans="1:18">
      <c r="A13" s="5" t="s">
        <v>157</v>
      </c>
      <c r="B13" s="833">
        <f>SUM(B88:B92)</f>
        <v>0</v>
      </c>
      <c r="C13" s="686">
        <f t="shared" ref="C13:Q13" si="2">SUM(C88:C92)</f>
        <v>0</v>
      </c>
      <c r="D13" s="686">
        <f t="shared" si="2"/>
        <v>0</v>
      </c>
      <c r="E13" s="686">
        <f t="shared" si="2"/>
        <v>0</v>
      </c>
      <c r="F13" s="686">
        <f t="shared" si="2"/>
        <v>0</v>
      </c>
      <c r="G13" s="834">
        <f t="shared" si="2"/>
        <v>0</v>
      </c>
      <c r="H13" s="833">
        <f t="shared" si="2"/>
        <v>0</v>
      </c>
      <c r="I13" s="686">
        <f t="shared" si="2"/>
        <v>0</v>
      </c>
      <c r="J13" s="686">
        <f t="shared" si="2"/>
        <v>0</v>
      </c>
      <c r="K13" s="686">
        <f t="shared" si="2"/>
        <v>0</v>
      </c>
      <c r="L13" s="686">
        <f t="shared" si="2"/>
        <v>0</v>
      </c>
      <c r="M13" s="686">
        <f t="shared" si="2"/>
        <v>0</v>
      </c>
      <c r="N13" s="686">
        <f t="shared" si="2"/>
        <v>0</v>
      </c>
      <c r="O13" s="686">
        <f t="shared" si="2"/>
        <v>0</v>
      </c>
      <c r="P13" s="686">
        <f t="shared" si="2"/>
        <v>0</v>
      </c>
      <c r="Q13" s="834">
        <f t="shared" si="2"/>
        <v>0</v>
      </c>
      <c r="R13" s="14"/>
    </row>
    <row r="14" spans="1:18">
      <c r="A14" s="5" t="s">
        <v>158</v>
      </c>
      <c r="B14" s="833">
        <f>SUM(B93:B97)</f>
        <v>0</v>
      </c>
      <c r="C14" s="686">
        <f t="shared" ref="C14:Q14" si="3">SUM(C93:C97)</f>
        <v>0</v>
      </c>
      <c r="D14" s="686">
        <f t="shared" si="3"/>
        <v>0</v>
      </c>
      <c r="E14" s="686">
        <f t="shared" si="3"/>
        <v>0</v>
      </c>
      <c r="F14" s="686">
        <f t="shared" si="3"/>
        <v>0</v>
      </c>
      <c r="G14" s="834">
        <f t="shared" si="3"/>
        <v>0</v>
      </c>
      <c r="H14" s="833">
        <f t="shared" si="3"/>
        <v>0</v>
      </c>
      <c r="I14" s="686">
        <f t="shared" si="3"/>
        <v>0</v>
      </c>
      <c r="J14" s="686">
        <f t="shared" si="3"/>
        <v>0</v>
      </c>
      <c r="K14" s="686">
        <f t="shared" si="3"/>
        <v>0</v>
      </c>
      <c r="L14" s="686">
        <f t="shared" si="3"/>
        <v>0</v>
      </c>
      <c r="M14" s="686">
        <f t="shared" si="3"/>
        <v>0</v>
      </c>
      <c r="N14" s="686">
        <f t="shared" si="3"/>
        <v>0</v>
      </c>
      <c r="O14" s="686">
        <f t="shared" si="3"/>
        <v>0</v>
      </c>
      <c r="P14" s="686">
        <f t="shared" si="3"/>
        <v>0</v>
      </c>
      <c r="Q14" s="834">
        <f t="shared" si="3"/>
        <v>0</v>
      </c>
      <c r="R14" s="14"/>
    </row>
    <row r="15" spans="1:18">
      <c r="A15" s="5" t="s">
        <v>159</v>
      </c>
      <c r="B15" s="833">
        <f>SUM(B98:B102)</f>
        <v>0</v>
      </c>
      <c r="C15" s="686">
        <f t="shared" ref="C15:Q15" si="4">SUM(C98:C102)</f>
        <v>0</v>
      </c>
      <c r="D15" s="686">
        <f t="shared" si="4"/>
        <v>0</v>
      </c>
      <c r="E15" s="686">
        <f t="shared" si="4"/>
        <v>0</v>
      </c>
      <c r="F15" s="686">
        <f t="shared" si="4"/>
        <v>0</v>
      </c>
      <c r="G15" s="834">
        <f t="shared" si="4"/>
        <v>0</v>
      </c>
      <c r="H15" s="833">
        <f t="shared" si="4"/>
        <v>0</v>
      </c>
      <c r="I15" s="686">
        <f t="shared" si="4"/>
        <v>0</v>
      </c>
      <c r="J15" s="686">
        <f t="shared" si="4"/>
        <v>0</v>
      </c>
      <c r="K15" s="686">
        <f t="shared" si="4"/>
        <v>0</v>
      </c>
      <c r="L15" s="686">
        <f t="shared" si="4"/>
        <v>0</v>
      </c>
      <c r="M15" s="686">
        <f t="shared" si="4"/>
        <v>0</v>
      </c>
      <c r="N15" s="686">
        <f t="shared" si="4"/>
        <v>0</v>
      </c>
      <c r="O15" s="686">
        <f t="shared" si="4"/>
        <v>0</v>
      </c>
      <c r="P15" s="686">
        <f t="shared" si="4"/>
        <v>0</v>
      </c>
      <c r="Q15" s="834">
        <f t="shared" si="4"/>
        <v>0</v>
      </c>
      <c r="R15" s="14"/>
    </row>
    <row r="16" spans="1:18">
      <c r="A16" s="5" t="s">
        <v>160</v>
      </c>
      <c r="B16" s="833">
        <f>SUM(B103:B107)</f>
        <v>0</v>
      </c>
      <c r="C16" s="686">
        <f t="shared" ref="C16:Q16" si="5">SUM(C103:C107)</f>
        <v>0</v>
      </c>
      <c r="D16" s="686">
        <f t="shared" si="5"/>
        <v>0</v>
      </c>
      <c r="E16" s="686">
        <f t="shared" si="5"/>
        <v>0</v>
      </c>
      <c r="F16" s="686">
        <f t="shared" si="5"/>
        <v>0</v>
      </c>
      <c r="G16" s="834">
        <f t="shared" si="5"/>
        <v>0</v>
      </c>
      <c r="H16" s="833">
        <f t="shared" si="5"/>
        <v>0</v>
      </c>
      <c r="I16" s="686">
        <f t="shared" si="5"/>
        <v>0</v>
      </c>
      <c r="J16" s="686">
        <f t="shared" si="5"/>
        <v>0</v>
      </c>
      <c r="K16" s="686">
        <f t="shared" si="5"/>
        <v>0</v>
      </c>
      <c r="L16" s="686">
        <f t="shared" si="5"/>
        <v>0</v>
      </c>
      <c r="M16" s="686">
        <f t="shared" si="5"/>
        <v>0</v>
      </c>
      <c r="N16" s="686">
        <f t="shared" si="5"/>
        <v>0</v>
      </c>
      <c r="O16" s="686">
        <f t="shared" si="5"/>
        <v>0</v>
      </c>
      <c r="P16" s="686">
        <f t="shared" si="5"/>
        <v>0</v>
      </c>
      <c r="Q16" s="834">
        <f t="shared" si="5"/>
        <v>0</v>
      </c>
      <c r="R16" s="14"/>
    </row>
    <row r="17" spans="1:18">
      <c r="A17" s="5" t="s">
        <v>161</v>
      </c>
      <c r="B17" s="833">
        <f>SUM(B108:B112)</f>
        <v>0</v>
      </c>
      <c r="C17" s="686">
        <f t="shared" ref="C17:Q17" si="6">SUM(C108:C112)</f>
        <v>0</v>
      </c>
      <c r="D17" s="686">
        <f t="shared" si="6"/>
        <v>0</v>
      </c>
      <c r="E17" s="686">
        <f t="shared" si="6"/>
        <v>0</v>
      </c>
      <c r="F17" s="686">
        <f t="shared" si="6"/>
        <v>0</v>
      </c>
      <c r="G17" s="834">
        <f t="shared" si="6"/>
        <v>0</v>
      </c>
      <c r="H17" s="833">
        <f t="shared" si="6"/>
        <v>0</v>
      </c>
      <c r="I17" s="686">
        <f t="shared" si="6"/>
        <v>0</v>
      </c>
      <c r="J17" s="686">
        <f t="shared" si="6"/>
        <v>0</v>
      </c>
      <c r="K17" s="686">
        <f t="shared" si="6"/>
        <v>0</v>
      </c>
      <c r="L17" s="686">
        <f t="shared" si="6"/>
        <v>0</v>
      </c>
      <c r="M17" s="686">
        <f t="shared" si="6"/>
        <v>0</v>
      </c>
      <c r="N17" s="686">
        <f t="shared" si="6"/>
        <v>0</v>
      </c>
      <c r="O17" s="686">
        <f t="shared" si="6"/>
        <v>0</v>
      </c>
      <c r="P17" s="686">
        <f t="shared" si="6"/>
        <v>0</v>
      </c>
      <c r="Q17" s="834">
        <f t="shared" si="6"/>
        <v>0</v>
      </c>
      <c r="R17" s="14"/>
    </row>
    <row r="18" spans="1:18">
      <c r="A18" s="5" t="s">
        <v>162</v>
      </c>
      <c r="B18" s="833">
        <f>SUM(B113:B117)</f>
        <v>0</v>
      </c>
      <c r="C18" s="686">
        <f t="shared" ref="C18:Q18" si="7">SUM(C113:C117)</f>
        <v>0</v>
      </c>
      <c r="D18" s="686">
        <f t="shared" si="7"/>
        <v>0</v>
      </c>
      <c r="E18" s="686">
        <f t="shared" si="7"/>
        <v>0</v>
      </c>
      <c r="F18" s="686">
        <f t="shared" si="7"/>
        <v>0</v>
      </c>
      <c r="G18" s="834">
        <f t="shared" si="7"/>
        <v>0</v>
      </c>
      <c r="H18" s="833">
        <f t="shared" si="7"/>
        <v>0</v>
      </c>
      <c r="I18" s="686">
        <f t="shared" si="7"/>
        <v>0</v>
      </c>
      <c r="J18" s="686">
        <f t="shared" si="7"/>
        <v>0</v>
      </c>
      <c r="K18" s="686">
        <f t="shared" si="7"/>
        <v>0</v>
      </c>
      <c r="L18" s="686">
        <f t="shared" si="7"/>
        <v>0</v>
      </c>
      <c r="M18" s="686">
        <f t="shared" si="7"/>
        <v>0</v>
      </c>
      <c r="N18" s="686">
        <f t="shared" si="7"/>
        <v>0</v>
      </c>
      <c r="O18" s="686">
        <f t="shared" si="7"/>
        <v>0</v>
      </c>
      <c r="P18" s="686">
        <f t="shared" si="7"/>
        <v>0</v>
      </c>
      <c r="Q18" s="834">
        <f t="shared" si="7"/>
        <v>0</v>
      </c>
      <c r="R18" s="14"/>
    </row>
    <row r="19" spans="1:18">
      <c r="A19" s="5" t="s">
        <v>163</v>
      </c>
      <c r="B19" s="833">
        <f>SUM(B118:B122)</f>
        <v>0</v>
      </c>
      <c r="C19" s="686">
        <f t="shared" ref="C19:Q19" si="8">SUM(C118:C122)</f>
        <v>0</v>
      </c>
      <c r="D19" s="686">
        <f t="shared" si="8"/>
        <v>0</v>
      </c>
      <c r="E19" s="686">
        <f t="shared" si="8"/>
        <v>0</v>
      </c>
      <c r="F19" s="686">
        <f t="shared" si="8"/>
        <v>0</v>
      </c>
      <c r="G19" s="834">
        <f t="shared" si="8"/>
        <v>0</v>
      </c>
      <c r="H19" s="833">
        <f t="shared" si="8"/>
        <v>0</v>
      </c>
      <c r="I19" s="686">
        <f t="shared" si="8"/>
        <v>0</v>
      </c>
      <c r="J19" s="686">
        <f t="shared" si="8"/>
        <v>0</v>
      </c>
      <c r="K19" s="686">
        <f t="shared" si="8"/>
        <v>0</v>
      </c>
      <c r="L19" s="686">
        <f t="shared" si="8"/>
        <v>0</v>
      </c>
      <c r="M19" s="686">
        <f t="shared" si="8"/>
        <v>0</v>
      </c>
      <c r="N19" s="686">
        <f t="shared" si="8"/>
        <v>0</v>
      </c>
      <c r="O19" s="686">
        <f t="shared" si="8"/>
        <v>0</v>
      </c>
      <c r="P19" s="686">
        <f t="shared" si="8"/>
        <v>0</v>
      </c>
      <c r="Q19" s="834">
        <f t="shared" si="8"/>
        <v>0</v>
      </c>
      <c r="R19" s="14"/>
    </row>
    <row r="20" spans="1:18">
      <c r="A20" s="5" t="s">
        <v>164</v>
      </c>
      <c r="B20" s="833">
        <f>SUM(B123:B127)</f>
        <v>0</v>
      </c>
      <c r="C20" s="686">
        <f t="shared" ref="C20:Q20" si="9">SUM(C123:C127)</f>
        <v>0</v>
      </c>
      <c r="D20" s="686">
        <f t="shared" si="9"/>
        <v>0</v>
      </c>
      <c r="E20" s="686">
        <f t="shared" si="9"/>
        <v>0</v>
      </c>
      <c r="F20" s="686">
        <f t="shared" si="9"/>
        <v>0</v>
      </c>
      <c r="G20" s="834">
        <f t="shared" si="9"/>
        <v>0</v>
      </c>
      <c r="H20" s="833">
        <f t="shared" si="9"/>
        <v>0</v>
      </c>
      <c r="I20" s="686">
        <f t="shared" si="9"/>
        <v>0</v>
      </c>
      <c r="J20" s="686">
        <f t="shared" si="9"/>
        <v>0</v>
      </c>
      <c r="K20" s="686">
        <f t="shared" si="9"/>
        <v>0</v>
      </c>
      <c r="L20" s="686">
        <f t="shared" si="9"/>
        <v>0</v>
      </c>
      <c r="M20" s="686">
        <f t="shared" si="9"/>
        <v>0</v>
      </c>
      <c r="N20" s="686">
        <f t="shared" si="9"/>
        <v>0</v>
      </c>
      <c r="O20" s="686">
        <f t="shared" si="9"/>
        <v>0</v>
      </c>
      <c r="P20" s="686">
        <f t="shared" si="9"/>
        <v>0</v>
      </c>
      <c r="Q20" s="834">
        <f t="shared" si="9"/>
        <v>0</v>
      </c>
      <c r="R20" s="14"/>
    </row>
    <row r="21" spans="1:18">
      <c r="A21" s="5" t="s">
        <v>165</v>
      </c>
      <c r="B21" s="833">
        <f>SUM(B128:B132)</f>
        <v>0</v>
      </c>
      <c r="C21" s="686">
        <f t="shared" ref="C21:Q21" si="10">SUM(C128:C132)</f>
        <v>0</v>
      </c>
      <c r="D21" s="686">
        <f t="shared" si="10"/>
        <v>0</v>
      </c>
      <c r="E21" s="686">
        <f t="shared" si="10"/>
        <v>0</v>
      </c>
      <c r="F21" s="686">
        <f t="shared" si="10"/>
        <v>0</v>
      </c>
      <c r="G21" s="834">
        <f t="shared" si="10"/>
        <v>0</v>
      </c>
      <c r="H21" s="833">
        <f t="shared" si="10"/>
        <v>0</v>
      </c>
      <c r="I21" s="686">
        <f t="shared" si="10"/>
        <v>0</v>
      </c>
      <c r="J21" s="686">
        <f t="shared" si="10"/>
        <v>0</v>
      </c>
      <c r="K21" s="686">
        <f t="shared" si="10"/>
        <v>0</v>
      </c>
      <c r="L21" s="686">
        <f t="shared" si="10"/>
        <v>0</v>
      </c>
      <c r="M21" s="686">
        <f t="shared" si="10"/>
        <v>0</v>
      </c>
      <c r="N21" s="686">
        <f t="shared" si="10"/>
        <v>0</v>
      </c>
      <c r="O21" s="686">
        <f t="shared" si="10"/>
        <v>0</v>
      </c>
      <c r="P21" s="686">
        <f t="shared" si="10"/>
        <v>0</v>
      </c>
      <c r="Q21" s="834">
        <f t="shared" si="10"/>
        <v>0</v>
      </c>
      <c r="R21" s="14"/>
    </row>
    <row r="22" spans="1:18">
      <c r="A22" s="5" t="s">
        <v>166</v>
      </c>
      <c r="B22" s="833">
        <f>SUM(B133:B137)</f>
        <v>0</v>
      </c>
      <c r="C22" s="686">
        <f t="shared" ref="C22:Q22" si="11">SUM(C133:C137)</f>
        <v>0</v>
      </c>
      <c r="D22" s="686">
        <f t="shared" si="11"/>
        <v>0</v>
      </c>
      <c r="E22" s="686">
        <f t="shared" si="11"/>
        <v>0</v>
      </c>
      <c r="F22" s="686">
        <f t="shared" si="11"/>
        <v>0</v>
      </c>
      <c r="G22" s="834">
        <f t="shared" si="11"/>
        <v>0</v>
      </c>
      <c r="H22" s="833">
        <f t="shared" si="11"/>
        <v>0</v>
      </c>
      <c r="I22" s="686">
        <f t="shared" si="11"/>
        <v>0</v>
      </c>
      <c r="J22" s="686">
        <f t="shared" si="11"/>
        <v>0</v>
      </c>
      <c r="K22" s="686">
        <f t="shared" si="11"/>
        <v>0</v>
      </c>
      <c r="L22" s="686">
        <f t="shared" si="11"/>
        <v>0</v>
      </c>
      <c r="M22" s="686">
        <f t="shared" si="11"/>
        <v>0</v>
      </c>
      <c r="N22" s="686">
        <f t="shared" si="11"/>
        <v>0</v>
      </c>
      <c r="O22" s="686">
        <f t="shared" si="11"/>
        <v>0</v>
      </c>
      <c r="P22" s="686">
        <f t="shared" si="11"/>
        <v>0</v>
      </c>
      <c r="Q22" s="834">
        <f t="shared" si="11"/>
        <v>0</v>
      </c>
      <c r="R22" s="14"/>
    </row>
    <row r="23" spans="1:18">
      <c r="A23" s="5" t="s">
        <v>167</v>
      </c>
      <c r="B23" s="833">
        <f>SUM(B138:B142)</f>
        <v>0</v>
      </c>
      <c r="C23" s="686">
        <f t="shared" ref="C23:Q23" si="12">SUM(C138:C142)</f>
        <v>0</v>
      </c>
      <c r="D23" s="686">
        <f t="shared" si="12"/>
        <v>0</v>
      </c>
      <c r="E23" s="686">
        <f t="shared" si="12"/>
        <v>0</v>
      </c>
      <c r="F23" s="686">
        <f t="shared" si="12"/>
        <v>0</v>
      </c>
      <c r="G23" s="834">
        <f t="shared" si="12"/>
        <v>0</v>
      </c>
      <c r="H23" s="833">
        <f t="shared" si="12"/>
        <v>0</v>
      </c>
      <c r="I23" s="686">
        <f t="shared" si="12"/>
        <v>0</v>
      </c>
      <c r="J23" s="686">
        <f t="shared" si="12"/>
        <v>0</v>
      </c>
      <c r="K23" s="686">
        <f t="shared" si="12"/>
        <v>0</v>
      </c>
      <c r="L23" s="686">
        <f t="shared" si="12"/>
        <v>0</v>
      </c>
      <c r="M23" s="686">
        <f t="shared" si="12"/>
        <v>0</v>
      </c>
      <c r="N23" s="686">
        <f t="shared" si="12"/>
        <v>0</v>
      </c>
      <c r="O23" s="686">
        <f t="shared" si="12"/>
        <v>0</v>
      </c>
      <c r="P23" s="686">
        <f t="shared" si="12"/>
        <v>0</v>
      </c>
      <c r="Q23" s="834">
        <f t="shared" si="12"/>
        <v>0</v>
      </c>
      <c r="R23" s="14"/>
    </row>
    <row r="24" spans="1:18">
      <c r="A24" s="5" t="s">
        <v>99</v>
      </c>
      <c r="B24" s="835">
        <f>SUM(B143:B178)</f>
        <v>0</v>
      </c>
      <c r="C24" s="836">
        <f t="shared" ref="C24:Q24" si="13">SUM(C143:C178)</f>
        <v>0</v>
      </c>
      <c r="D24" s="836">
        <f t="shared" si="13"/>
        <v>0</v>
      </c>
      <c r="E24" s="836">
        <f t="shared" si="13"/>
        <v>0</v>
      </c>
      <c r="F24" s="836">
        <f t="shared" si="13"/>
        <v>0</v>
      </c>
      <c r="G24" s="837">
        <f t="shared" si="13"/>
        <v>0</v>
      </c>
      <c r="H24" s="835">
        <f t="shared" si="13"/>
        <v>0</v>
      </c>
      <c r="I24" s="836">
        <f t="shared" si="13"/>
        <v>0</v>
      </c>
      <c r="J24" s="836">
        <f t="shared" si="13"/>
        <v>0</v>
      </c>
      <c r="K24" s="836">
        <f t="shared" si="13"/>
        <v>0</v>
      </c>
      <c r="L24" s="836">
        <f t="shared" si="13"/>
        <v>0</v>
      </c>
      <c r="M24" s="836">
        <f t="shared" si="13"/>
        <v>0</v>
      </c>
      <c r="N24" s="836">
        <f t="shared" si="13"/>
        <v>0</v>
      </c>
      <c r="O24" s="836">
        <f t="shared" si="13"/>
        <v>0</v>
      </c>
      <c r="P24" s="836">
        <f t="shared" si="13"/>
        <v>0</v>
      </c>
      <c r="Q24" s="837">
        <f t="shared" si="13"/>
        <v>0</v>
      </c>
      <c r="R24" s="14"/>
    </row>
    <row r="25" spans="1:18">
      <c r="A25" s="9" t="s">
        <v>168</v>
      </c>
      <c r="B25" s="838">
        <f>SUM(B11:B24)</f>
        <v>0</v>
      </c>
      <c r="C25" s="839">
        <f t="shared" ref="C25:P25" si="14">SUM(C11:C24)</f>
        <v>0</v>
      </c>
      <c r="D25" s="839">
        <f t="shared" si="14"/>
        <v>0</v>
      </c>
      <c r="E25" s="839">
        <f t="shared" si="14"/>
        <v>0</v>
      </c>
      <c r="F25" s="839">
        <f t="shared" si="14"/>
        <v>0</v>
      </c>
      <c r="G25" s="840">
        <f t="shared" si="14"/>
        <v>0</v>
      </c>
      <c r="H25" s="838">
        <f t="shared" si="14"/>
        <v>0</v>
      </c>
      <c r="I25" s="839">
        <f t="shared" si="14"/>
        <v>0</v>
      </c>
      <c r="J25" s="839">
        <f t="shared" si="14"/>
        <v>0</v>
      </c>
      <c r="K25" s="839">
        <f t="shared" si="14"/>
        <v>0</v>
      </c>
      <c r="L25" s="839">
        <f t="shared" si="14"/>
        <v>0</v>
      </c>
      <c r="M25" s="839">
        <f t="shared" si="14"/>
        <v>0</v>
      </c>
      <c r="N25" s="839">
        <f t="shared" si="14"/>
        <v>0</v>
      </c>
      <c r="O25" s="839">
        <f t="shared" si="14"/>
        <v>0</v>
      </c>
      <c r="P25" s="839">
        <f t="shared" si="14"/>
        <v>0</v>
      </c>
      <c r="Q25" s="840">
        <f>SUM(Q11:Q24)</f>
        <v>0</v>
      </c>
      <c r="R25" s="10"/>
    </row>
    <row r="26" spans="1:18" ht="21">
      <c r="A26" s="475" t="s">
        <v>271</v>
      </c>
    </row>
    <row r="27" spans="1:18">
      <c r="A27" s="187"/>
    </row>
    <row r="28" spans="1:18" ht="17.25">
      <c r="A28" s="6" t="s">
        <v>189</v>
      </c>
      <c r="E28" s="45"/>
    </row>
    <row r="29" spans="1:18" ht="9.9499999999999993" customHeight="1"/>
    <row r="30" spans="1:18" ht="17.25">
      <c r="A30" s="137"/>
      <c r="B30" s="1109" t="s">
        <v>131</v>
      </c>
      <c r="C30" s="1110"/>
      <c r="D30" s="1110"/>
      <c r="E30" s="1110"/>
      <c r="F30" s="1110"/>
      <c r="G30" s="1110"/>
      <c r="H30" s="1109" t="s">
        <v>135</v>
      </c>
      <c r="I30" s="1110"/>
      <c r="J30" s="1110"/>
      <c r="K30" s="1110"/>
      <c r="L30" s="1110"/>
      <c r="M30" s="1110"/>
      <c r="N30" s="1110"/>
      <c r="O30" s="1110"/>
      <c r="P30" s="1110"/>
      <c r="Q30" s="1111"/>
      <c r="R30" s="1107" t="s">
        <v>152</v>
      </c>
    </row>
    <row r="31" spans="1:18" ht="17.25" customHeight="1">
      <c r="A31" s="138" t="s">
        <v>154</v>
      </c>
      <c r="B31" s="131">
        <v>2005</v>
      </c>
      <c r="C31" s="132">
        <v>2006</v>
      </c>
      <c r="D31" s="132">
        <v>2007</v>
      </c>
      <c r="E31" s="132">
        <v>2008</v>
      </c>
      <c r="F31" s="132">
        <v>2009</v>
      </c>
      <c r="G31" s="133">
        <v>2010</v>
      </c>
      <c r="H31" s="131">
        <v>2011</v>
      </c>
      <c r="I31" s="132">
        <v>2012</v>
      </c>
      <c r="J31" s="132">
        <v>2013</v>
      </c>
      <c r="K31" s="132">
        <v>2014</v>
      </c>
      <c r="L31" s="132">
        <v>2015</v>
      </c>
      <c r="M31" s="132">
        <v>2016</v>
      </c>
      <c r="N31" s="132">
        <v>2017</v>
      </c>
      <c r="O31" s="132">
        <v>2018</v>
      </c>
      <c r="P31" s="132">
        <v>2019</v>
      </c>
      <c r="Q31" s="133">
        <v>2020</v>
      </c>
      <c r="R31" s="1108"/>
    </row>
    <row r="32" spans="1:18">
      <c r="A32" s="5" t="s">
        <v>155</v>
      </c>
      <c r="B32" s="830">
        <f>SUM(B185:B189)</f>
        <v>0</v>
      </c>
      <c r="C32" s="831">
        <f t="shared" ref="C32:Q32" si="15">SUM(C185:C189)</f>
        <v>0</v>
      </c>
      <c r="D32" s="831">
        <f t="shared" si="15"/>
        <v>0</v>
      </c>
      <c r="E32" s="831">
        <f t="shared" si="15"/>
        <v>0</v>
      </c>
      <c r="F32" s="831">
        <f t="shared" si="15"/>
        <v>0</v>
      </c>
      <c r="G32" s="832">
        <f t="shared" si="15"/>
        <v>0</v>
      </c>
      <c r="H32" s="841">
        <f t="shared" si="15"/>
        <v>0</v>
      </c>
      <c r="I32" s="842">
        <f t="shared" si="15"/>
        <v>0</v>
      </c>
      <c r="J32" s="842">
        <f t="shared" si="15"/>
        <v>0</v>
      </c>
      <c r="K32" s="842">
        <f t="shared" si="15"/>
        <v>0</v>
      </c>
      <c r="L32" s="842">
        <f t="shared" si="15"/>
        <v>0</v>
      </c>
      <c r="M32" s="842">
        <f t="shared" si="15"/>
        <v>0</v>
      </c>
      <c r="N32" s="842">
        <f t="shared" si="15"/>
        <v>0</v>
      </c>
      <c r="O32" s="842">
        <f t="shared" si="15"/>
        <v>0</v>
      </c>
      <c r="P32" s="842">
        <f t="shared" si="15"/>
        <v>0</v>
      </c>
      <c r="Q32" s="843">
        <f t="shared" si="15"/>
        <v>0</v>
      </c>
    </row>
    <row r="33" spans="1:18">
      <c r="A33" s="5" t="s">
        <v>156</v>
      </c>
      <c r="B33" s="833">
        <f>SUM(B190:B194)</f>
        <v>0</v>
      </c>
      <c r="C33" s="686">
        <f t="shared" ref="C33:Q33" si="16">SUM(C190:C194)</f>
        <v>0</v>
      </c>
      <c r="D33" s="686">
        <f t="shared" si="16"/>
        <v>0</v>
      </c>
      <c r="E33" s="686">
        <f t="shared" si="16"/>
        <v>0</v>
      </c>
      <c r="F33" s="686">
        <f t="shared" si="16"/>
        <v>0</v>
      </c>
      <c r="G33" s="834">
        <f t="shared" si="16"/>
        <v>0</v>
      </c>
      <c r="H33" s="844">
        <f t="shared" si="16"/>
        <v>0</v>
      </c>
      <c r="I33" s="845">
        <f t="shared" si="16"/>
        <v>0</v>
      </c>
      <c r="J33" s="845">
        <f t="shared" si="16"/>
        <v>0</v>
      </c>
      <c r="K33" s="845">
        <f t="shared" si="16"/>
        <v>0</v>
      </c>
      <c r="L33" s="845">
        <f t="shared" si="16"/>
        <v>0</v>
      </c>
      <c r="M33" s="845">
        <f t="shared" si="16"/>
        <v>0</v>
      </c>
      <c r="N33" s="845">
        <f t="shared" si="16"/>
        <v>0</v>
      </c>
      <c r="O33" s="845">
        <f t="shared" si="16"/>
        <v>0</v>
      </c>
      <c r="P33" s="845">
        <f t="shared" si="16"/>
        <v>0</v>
      </c>
      <c r="Q33" s="846">
        <f t="shared" si="16"/>
        <v>0</v>
      </c>
    </row>
    <row r="34" spans="1:18">
      <c r="A34" s="5" t="s">
        <v>157</v>
      </c>
      <c r="B34" s="833">
        <f>SUM(B195:B199)</f>
        <v>0</v>
      </c>
      <c r="C34" s="686">
        <f t="shared" ref="C34:Q34" si="17">SUM(C195:C199)</f>
        <v>0</v>
      </c>
      <c r="D34" s="686">
        <f t="shared" si="17"/>
        <v>0</v>
      </c>
      <c r="E34" s="686">
        <f t="shared" si="17"/>
        <v>0</v>
      </c>
      <c r="F34" s="686">
        <f t="shared" si="17"/>
        <v>0</v>
      </c>
      <c r="G34" s="834">
        <f t="shared" si="17"/>
        <v>0</v>
      </c>
      <c r="H34" s="844">
        <f t="shared" si="17"/>
        <v>0</v>
      </c>
      <c r="I34" s="845">
        <f t="shared" si="17"/>
        <v>0</v>
      </c>
      <c r="J34" s="845">
        <f t="shared" si="17"/>
        <v>0</v>
      </c>
      <c r="K34" s="845">
        <f t="shared" si="17"/>
        <v>0</v>
      </c>
      <c r="L34" s="845">
        <f t="shared" si="17"/>
        <v>0</v>
      </c>
      <c r="M34" s="845">
        <f t="shared" si="17"/>
        <v>0</v>
      </c>
      <c r="N34" s="845">
        <f t="shared" si="17"/>
        <v>0</v>
      </c>
      <c r="O34" s="845">
        <f t="shared" si="17"/>
        <v>0</v>
      </c>
      <c r="P34" s="845">
        <f t="shared" si="17"/>
        <v>0</v>
      </c>
      <c r="Q34" s="846">
        <f t="shared" si="17"/>
        <v>0</v>
      </c>
    </row>
    <row r="35" spans="1:18">
      <c r="A35" s="5" t="s">
        <v>158</v>
      </c>
      <c r="B35" s="833">
        <f>SUM(B200:B204)</f>
        <v>0</v>
      </c>
      <c r="C35" s="686">
        <f t="shared" ref="C35:Q35" si="18">SUM(C200:C204)</f>
        <v>0</v>
      </c>
      <c r="D35" s="686">
        <f t="shared" si="18"/>
        <v>0</v>
      </c>
      <c r="E35" s="686">
        <f t="shared" si="18"/>
        <v>0</v>
      </c>
      <c r="F35" s="686">
        <f t="shared" si="18"/>
        <v>0</v>
      </c>
      <c r="G35" s="834">
        <f t="shared" si="18"/>
        <v>0</v>
      </c>
      <c r="H35" s="844">
        <f t="shared" si="18"/>
        <v>0</v>
      </c>
      <c r="I35" s="845">
        <f t="shared" si="18"/>
        <v>0</v>
      </c>
      <c r="J35" s="845">
        <f t="shared" si="18"/>
        <v>0</v>
      </c>
      <c r="K35" s="845">
        <f t="shared" si="18"/>
        <v>0</v>
      </c>
      <c r="L35" s="845">
        <f t="shared" si="18"/>
        <v>0</v>
      </c>
      <c r="M35" s="845">
        <f t="shared" si="18"/>
        <v>0</v>
      </c>
      <c r="N35" s="845">
        <f t="shared" si="18"/>
        <v>0</v>
      </c>
      <c r="O35" s="845">
        <f t="shared" si="18"/>
        <v>0</v>
      </c>
      <c r="P35" s="845">
        <f t="shared" si="18"/>
        <v>0</v>
      </c>
      <c r="Q35" s="846">
        <f t="shared" si="18"/>
        <v>0</v>
      </c>
    </row>
    <row r="36" spans="1:18">
      <c r="A36" s="5" t="s">
        <v>159</v>
      </c>
      <c r="B36" s="833">
        <f>SUM(B205:B209)</f>
        <v>0</v>
      </c>
      <c r="C36" s="686">
        <f t="shared" ref="C36:Q36" si="19">SUM(C205:C209)</f>
        <v>0</v>
      </c>
      <c r="D36" s="686">
        <f t="shared" si="19"/>
        <v>0</v>
      </c>
      <c r="E36" s="686">
        <f t="shared" si="19"/>
        <v>0</v>
      </c>
      <c r="F36" s="686">
        <f t="shared" si="19"/>
        <v>0</v>
      </c>
      <c r="G36" s="834">
        <f t="shared" si="19"/>
        <v>0</v>
      </c>
      <c r="H36" s="844">
        <f t="shared" si="19"/>
        <v>0</v>
      </c>
      <c r="I36" s="845">
        <f t="shared" si="19"/>
        <v>0</v>
      </c>
      <c r="J36" s="845">
        <f t="shared" si="19"/>
        <v>0</v>
      </c>
      <c r="K36" s="845">
        <f t="shared" si="19"/>
        <v>0</v>
      </c>
      <c r="L36" s="845">
        <f t="shared" si="19"/>
        <v>0</v>
      </c>
      <c r="M36" s="845">
        <f t="shared" si="19"/>
        <v>0</v>
      </c>
      <c r="N36" s="845">
        <f t="shared" si="19"/>
        <v>0</v>
      </c>
      <c r="O36" s="845">
        <f t="shared" si="19"/>
        <v>0</v>
      </c>
      <c r="P36" s="845">
        <f t="shared" si="19"/>
        <v>0</v>
      </c>
      <c r="Q36" s="846">
        <f t="shared" si="19"/>
        <v>0</v>
      </c>
    </row>
    <row r="37" spans="1:18">
      <c r="A37" s="5" t="s">
        <v>160</v>
      </c>
      <c r="B37" s="833">
        <f>SUM(B210:B214)</f>
        <v>0</v>
      </c>
      <c r="C37" s="686">
        <f t="shared" ref="C37:Q37" si="20">SUM(C210:C214)</f>
        <v>0</v>
      </c>
      <c r="D37" s="686">
        <f t="shared" si="20"/>
        <v>0</v>
      </c>
      <c r="E37" s="686">
        <f t="shared" si="20"/>
        <v>0</v>
      </c>
      <c r="F37" s="686">
        <f t="shared" si="20"/>
        <v>0</v>
      </c>
      <c r="G37" s="834">
        <f t="shared" si="20"/>
        <v>0</v>
      </c>
      <c r="H37" s="844">
        <f t="shared" si="20"/>
        <v>0</v>
      </c>
      <c r="I37" s="845">
        <f t="shared" si="20"/>
        <v>0</v>
      </c>
      <c r="J37" s="845">
        <f t="shared" si="20"/>
        <v>0</v>
      </c>
      <c r="K37" s="845">
        <f t="shared" si="20"/>
        <v>0</v>
      </c>
      <c r="L37" s="845">
        <f t="shared" si="20"/>
        <v>0</v>
      </c>
      <c r="M37" s="845">
        <f t="shared" si="20"/>
        <v>0</v>
      </c>
      <c r="N37" s="845">
        <f t="shared" si="20"/>
        <v>0</v>
      </c>
      <c r="O37" s="845">
        <f t="shared" si="20"/>
        <v>0</v>
      </c>
      <c r="P37" s="845">
        <f t="shared" si="20"/>
        <v>0</v>
      </c>
      <c r="Q37" s="846">
        <f t="shared" si="20"/>
        <v>0</v>
      </c>
    </row>
    <row r="38" spans="1:18">
      <c r="A38" s="5" t="s">
        <v>161</v>
      </c>
      <c r="B38" s="833">
        <f>SUM(B215:B219)</f>
        <v>0</v>
      </c>
      <c r="C38" s="686">
        <f t="shared" ref="C38:Q38" si="21">SUM(C215:C219)</f>
        <v>0</v>
      </c>
      <c r="D38" s="686">
        <f t="shared" si="21"/>
        <v>0</v>
      </c>
      <c r="E38" s="686">
        <f t="shared" si="21"/>
        <v>0</v>
      </c>
      <c r="F38" s="686">
        <f t="shared" si="21"/>
        <v>0</v>
      </c>
      <c r="G38" s="834">
        <f t="shared" si="21"/>
        <v>0</v>
      </c>
      <c r="H38" s="844">
        <f t="shared" si="21"/>
        <v>0</v>
      </c>
      <c r="I38" s="845">
        <f t="shared" si="21"/>
        <v>0</v>
      </c>
      <c r="J38" s="845">
        <f t="shared" si="21"/>
        <v>0</v>
      </c>
      <c r="K38" s="845">
        <f t="shared" si="21"/>
        <v>0</v>
      </c>
      <c r="L38" s="845">
        <f t="shared" si="21"/>
        <v>0</v>
      </c>
      <c r="M38" s="845">
        <f t="shared" si="21"/>
        <v>0</v>
      </c>
      <c r="N38" s="845">
        <f t="shared" si="21"/>
        <v>0</v>
      </c>
      <c r="O38" s="845">
        <f t="shared" si="21"/>
        <v>0</v>
      </c>
      <c r="P38" s="845">
        <f t="shared" si="21"/>
        <v>0</v>
      </c>
      <c r="Q38" s="846">
        <f t="shared" si="21"/>
        <v>0</v>
      </c>
    </row>
    <row r="39" spans="1:18">
      <c r="A39" s="5" t="s">
        <v>162</v>
      </c>
      <c r="B39" s="833">
        <f>SUM(B220:B224)</f>
        <v>0</v>
      </c>
      <c r="C39" s="686">
        <f t="shared" ref="C39:Q39" si="22">SUM(C220:C224)</f>
        <v>0</v>
      </c>
      <c r="D39" s="686">
        <f t="shared" si="22"/>
        <v>0</v>
      </c>
      <c r="E39" s="686">
        <f t="shared" si="22"/>
        <v>0</v>
      </c>
      <c r="F39" s="686">
        <f t="shared" si="22"/>
        <v>0</v>
      </c>
      <c r="G39" s="834">
        <f t="shared" si="22"/>
        <v>0</v>
      </c>
      <c r="H39" s="844">
        <f t="shared" si="22"/>
        <v>0</v>
      </c>
      <c r="I39" s="845">
        <f t="shared" si="22"/>
        <v>0</v>
      </c>
      <c r="J39" s="845">
        <f t="shared" si="22"/>
        <v>0</v>
      </c>
      <c r="K39" s="845">
        <f t="shared" si="22"/>
        <v>0</v>
      </c>
      <c r="L39" s="845">
        <f t="shared" si="22"/>
        <v>0</v>
      </c>
      <c r="M39" s="845">
        <f t="shared" si="22"/>
        <v>0</v>
      </c>
      <c r="N39" s="845">
        <f t="shared" si="22"/>
        <v>0</v>
      </c>
      <c r="O39" s="845">
        <f t="shared" si="22"/>
        <v>0</v>
      </c>
      <c r="P39" s="845">
        <f t="shared" si="22"/>
        <v>0</v>
      </c>
      <c r="Q39" s="846">
        <f t="shared" si="22"/>
        <v>0</v>
      </c>
    </row>
    <row r="40" spans="1:18">
      <c r="A40" s="5" t="s">
        <v>163</v>
      </c>
      <c r="B40" s="833">
        <f>SUM(B225:B229)</f>
        <v>0</v>
      </c>
      <c r="C40" s="686">
        <f t="shared" ref="C40:Q40" si="23">SUM(C225:C229)</f>
        <v>0</v>
      </c>
      <c r="D40" s="686">
        <f t="shared" si="23"/>
        <v>0</v>
      </c>
      <c r="E40" s="686">
        <f t="shared" si="23"/>
        <v>0</v>
      </c>
      <c r="F40" s="686">
        <f t="shared" si="23"/>
        <v>0</v>
      </c>
      <c r="G40" s="834">
        <f t="shared" si="23"/>
        <v>0</v>
      </c>
      <c r="H40" s="844">
        <f t="shared" si="23"/>
        <v>0</v>
      </c>
      <c r="I40" s="845">
        <f t="shared" si="23"/>
        <v>0</v>
      </c>
      <c r="J40" s="845">
        <f t="shared" si="23"/>
        <v>0</v>
      </c>
      <c r="K40" s="845">
        <f t="shared" si="23"/>
        <v>0</v>
      </c>
      <c r="L40" s="845">
        <f t="shared" si="23"/>
        <v>0</v>
      </c>
      <c r="M40" s="845">
        <f t="shared" si="23"/>
        <v>0</v>
      </c>
      <c r="N40" s="845">
        <f t="shared" si="23"/>
        <v>0</v>
      </c>
      <c r="O40" s="845">
        <f t="shared" si="23"/>
        <v>0</v>
      </c>
      <c r="P40" s="845">
        <f t="shared" si="23"/>
        <v>0</v>
      </c>
      <c r="Q40" s="846">
        <f t="shared" si="23"/>
        <v>0</v>
      </c>
    </row>
    <row r="41" spans="1:18">
      <c r="A41" s="5" t="s">
        <v>164</v>
      </c>
      <c r="B41" s="833">
        <f>SUM(B230:B234)</f>
        <v>0</v>
      </c>
      <c r="C41" s="686">
        <f t="shared" ref="C41:Q41" si="24">SUM(C230:C234)</f>
        <v>0</v>
      </c>
      <c r="D41" s="686">
        <f t="shared" si="24"/>
        <v>0</v>
      </c>
      <c r="E41" s="686">
        <f t="shared" si="24"/>
        <v>0</v>
      </c>
      <c r="F41" s="686">
        <f t="shared" si="24"/>
        <v>0</v>
      </c>
      <c r="G41" s="834">
        <f t="shared" si="24"/>
        <v>0</v>
      </c>
      <c r="H41" s="844">
        <f t="shared" si="24"/>
        <v>0</v>
      </c>
      <c r="I41" s="845">
        <f t="shared" si="24"/>
        <v>0</v>
      </c>
      <c r="J41" s="845">
        <f t="shared" si="24"/>
        <v>0</v>
      </c>
      <c r="K41" s="845">
        <f t="shared" si="24"/>
        <v>0</v>
      </c>
      <c r="L41" s="845">
        <f t="shared" si="24"/>
        <v>0</v>
      </c>
      <c r="M41" s="845">
        <f t="shared" si="24"/>
        <v>0</v>
      </c>
      <c r="N41" s="845">
        <f t="shared" si="24"/>
        <v>0</v>
      </c>
      <c r="O41" s="845">
        <f t="shared" si="24"/>
        <v>0</v>
      </c>
      <c r="P41" s="845">
        <f t="shared" si="24"/>
        <v>0</v>
      </c>
      <c r="Q41" s="846">
        <f t="shared" si="24"/>
        <v>0</v>
      </c>
    </row>
    <row r="42" spans="1:18">
      <c r="A42" s="5" t="s">
        <v>165</v>
      </c>
      <c r="B42" s="833">
        <f>SUM(B235:B239)</f>
        <v>0</v>
      </c>
      <c r="C42" s="686">
        <f t="shared" ref="C42:Q42" si="25">SUM(C235:C239)</f>
        <v>0</v>
      </c>
      <c r="D42" s="686">
        <f t="shared" si="25"/>
        <v>0</v>
      </c>
      <c r="E42" s="686">
        <f t="shared" si="25"/>
        <v>0</v>
      </c>
      <c r="F42" s="686">
        <f t="shared" si="25"/>
        <v>0</v>
      </c>
      <c r="G42" s="834">
        <f t="shared" si="25"/>
        <v>0</v>
      </c>
      <c r="H42" s="844">
        <f t="shared" si="25"/>
        <v>0</v>
      </c>
      <c r="I42" s="845">
        <f t="shared" si="25"/>
        <v>0</v>
      </c>
      <c r="J42" s="845">
        <f t="shared" si="25"/>
        <v>0</v>
      </c>
      <c r="K42" s="845">
        <f t="shared" si="25"/>
        <v>0</v>
      </c>
      <c r="L42" s="845">
        <f t="shared" si="25"/>
        <v>0</v>
      </c>
      <c r="M42" s="845">
        <f t="shared" si="25"/>
        <v>0</v>
      </c>
      <c r="N42" s="845">
        <f t="shared" si="25"/>
        <v>0</v>
      </c>
      <c r="O42" s="845">
        <f t="shared" si="25"/>
        <v>0</v>
      </c>
      <c r="P42" s="845">
        <f t="shared" si="25"/>
        <v>0</v>
      </c>
      <c r="Q42" s="846">
        <f t="shared" si="25"/>
        <v>0</v>
      </c>
    </row>
    <row r="43" spans="1:18">
      <c r="A43" s="5" t="s">
        <v>166</v>
      </c>
      <c r="B43" s="833">
        <f>SUM(B240:B244)</f>
        <v>0</v>
      </c>
      <c r="C43" s="686">
        <f t="shared" ref="C43:Q43" si="26">SUM(C240:C244)</f>
        <v>0</v>
      </c>
      <c r="D43" s="686">
        <f t="shared" si="26"/>
        <v>0</v>
      </c>
      <c r="E43" s="686">
        <f t="shared" si="26"/>
        <v>0</v>
      </c>
      <c r="F43" s="686">
        <f t="shared" si="26"/>
        <v>0</v>
      </c>
      <c r="G43" s="834">
        <f t="shared" si="26"/>
        <v>0</v>
      </c>
      <c r="H43" s="844">
        <f t="shared" si="26"/>
        <v>0</v>
      </c>
      <c r="I43" s="845">
        <f t="shared" si="26"/>
        <v>0</v>
      </c>
      <c r="J43" s="845">
        <f t="shared" si="26"/>
        <v>0</v>
      </c>
      <c r="K43" s="845">
        <f t="shared" si="26"/>
        <v>0</v>
      </c>
      <c r="L43" s="845">
        <f t="shared" si="26"/>
        <v>0</v>
      </c>
      <c r="M43" s="845">
        <f t="shared" si="26"/>
        <v>0</v>
      </c>
      <c r="N43" s="845">
        <f t="shared" si="26"/>
        <v>0</v>
      </c>
      <c r="O43" s="845">
        <f t="shared" si="26"/>
        <v>0</v>
      </c>
      <c r="P43" s="845">
        <f t="shared" si="26"/>
        <v>0</v>
      </c>
      <c r="Q43" s="846">
        <f t="shared" si="26"/>
        <v>0</v>
      </c>
    </row>
    <row r="44" spans="1:18">
      <c r="A44" s="5" t="s">
        <v>167</v>
      </c>
      <c r="B44" s="833">
        <f>SUM(B245:B249)</f>
        <v>0</v>
      </c>
      <c r="C44" s="686">
        <f t="shared" ref="C44:Q44" si="27">SUM(C245:C249)</f>
        <v>0</v>
      </c>
      <c r="D44" s="686">
        <f t="shared" si="27"/>
        <v>0</v>
      </c>
      <c r="E44" s="686">
        <f t="shared" si="27"/>
        <v>0</v>
      </c>
      <c r="F44" s="686">
        <f t="shared" si="27"/>
        <v>0</v>
      </c>
      <c r="G44" s="834">
        <f t="shared" si="27"/>
        <v>0</v>
      </c>
      <c r="H44" s="844">
        <f t="shared" si="27"/>
        <v>0</v>
      </c>
      <c r="I44" s="845">
        <f t="shared" si="27"/>
        <v>0</v>
      </c>
      <c r="J44" s="845">
        <f t="shared" si="27"/>
        <v>0</v>
      </c>
      <c r="K44" s="845">
        <f t="shared" si="27"/>
        <v>0</v>
      </c>
      <c r="L44" s="845">
        <f t="shared" si="27"/>
        <v>0</v>
      </c>
      <c r="M44" s="845">
        <f t="shared" si="27"/>
        <v>0</v>
      </c>
      <c r="N44" s="845">
        <f t="shared" si="27"/>
        <v>0</v>
      </c>
      <c r="O44" s="845">
        <f t="shared" si="27"/>
        <v>0</v>
      </c>
      <c r="P44" s="845">
        <f t="shared" si="27"/>
        <v>0</v>
      </c>
      <c r="Q44" s="846">
        <f t="shared" si="27"/>
        <v>0</v>
      </c>
    </row>
    <row r="45" spans="1:18">
      <c r="A45" s="5" t="s">
        <v>99</v>
      </c>
      <c r="B45" s="835">
        <f>SUM(B250:B285)</f>
        <v>0</v>
      </c>
      <c r="C45" s="836">
        <f t="shared" ref="C45:Q45" si="28">SUM(C250:C285)</f>
        <v>0</v>
      </c>
      <c r="D45" s="836">
        <f t="shared" si="28"/>
        <v>0</v>
      </c>
      <c r="E45" s="836">
        <f t="shared" si="28"/>
        <v>0</v>
      </c>
      <c r="F45" s="836">
        <f t="shared" si="28"/>
        <v>0</v>
      </c>
      <c r="G45" s="837">
        <f t="shared" si="28"/>
        <v>0</v>
      </c>
      <c r="H45" s="847">
        <f t="shared" si="28"/>
        <v>0</v>
      </c>
      <c r="I45" s="848">
        <f t="shared" si="28"/>
        <v>0</v>
      </c>
      <c r="J45" s="848">
        <f t="shared" si="28"/>
        <v>0</v>
      </c>
      <c r="K45" s="848">
        <f t="shared" si="28"/>
        <v>0</v>
      </c>
      <c r="L45" s="848">
        <f t="shared" si="28"/>
        <v>0</v>
      </c>
      <c r="M45" s="848">
        <f t="shared" si="28"/>
        <v>0</v>
      </c>
      <c r="N45" s="848">
        <f t="shared" si="28"/>
        <v>0</v>
      </c>
      <c r="O45" s="848">
        <f t="shared" si="28"/>
        <v>0</v>
      </c>
      <c r="P45" s="848">
        <f t="shared" si="28"/>
        <v>0</v>
      </c>
      <c r="Q45" s="849">
        <f t="shared" si="28"/>
        <v>0</v>
      </c>
    </row>
    <row r="46" spans="1:18">
      <c r="A46" s="9" t="s">
        <v>168</v>
      </c>
      <c r="B46" s="835">
        <f>SUM(B32:B45)</f>
        <v>0</v>
      </c>
      <c r="C46" s="836">
        <f t="shared" ref="C46:Q46" si="29">SUM(C32:C45)</f>
        <v>0</v>
      </c>
      <c r="D46" s="836">
        <f t="shared" si="29"/>
        <v>0</v>
      </c>
      <c r="E46" s="836">
        <f t="shared" si="29"/>
        <v>0</v>
      </c>
      <c r="F46" s="836">
        <f t="shared" si="29"/>
        <v>0</v>
      </c>
      <c r="G46" s="837">
        <f t="shared" si="29"/>
        <v>0</v>
      </c>
      <c r="H46" s="847">
        <f t="shared" si="29"/>
        <v>0</v>
      </c>
      <c r="I46" s="848">
        <f t="shared" si="29"/>
        <v>0</v>
      </c>
      <c r="J46" s="848">
        <f t="shared" si="29"/>
        <v>0</v>
      </c>
      <c r="K46" s="848">
        <f t="shared" si="29"/>
        <v>0</v>
      </c>
      <c r="L46" s="848">
        <f t="shared" si="29"/>
        <v>0</v>
      </c>
      <c r="M46" s="848">
        <f t="shared" si="29"/>
        <v>0</v>
      </c>
      <c r="N46" s="848">
        <f t="shared" si="29"/>
        <v>0</v>
      </c>
      <c r="O46" s="848">
        <f t="shared" si="29"/>
        <v>0</v>
      </c>
      <c r="P46" s="848">
        <f t="shared" si="29"/>
        <v>0</v>
      </c>
      <c r="Q46" s="849">
        <f t="shared" si="29"/>
        <v>0</v>
      </c>
      <c r="R46" s="10"/>
    </row>
    <row r="47" spans="1:18" ht="21">
      <c r="A47" s="475" t="s">
        <v>271</v>
      </c>
    </row>
    <row r="48" spans="1:18" ht="21">
      <c r="A48" s="475"/>
    </row>
    <row r="49" spans="1:18" ht="17.25">
      <c r="A49" s="6" t="s">
        <v>191</v>
      </c>
    </row>
    <row r="50" spans="1:18" ht="9.9499999999999993" customHeight="1"/>
    <row r="51" spans="1:18" ht="17.25">
      <c r="A51" s="137"/>
      <c r="B51" s="1109" t="s">
        <v>131</v>
      </c>
      <c r="C51" s="1110"/>
      <c r="D51" s="1110"/>
      <c r="E51" s="1110"/>
      <c r="F51" s="1110"/>
      <c r="G51" s="1110"/>
      <c r="H51" s="1109" t="s">
        <v>135</v>
      </c>
      <c r="I51" s="1110"/>
      <c r="J51" s="1110"/>
      <c r="K51" s="1110"/>
      <c r="L51" s="1110"/>
      <c r="M51" s="1110"/>
      <c r="N51" s="1110"/>
      <c r="O51" s="1110"/>
      <c r="P51" s="1110"/>
      <c r="Q51" s="1111"/>
      <c r="R51" s="1107" t="s">
        <v>152</v>
      </c>
    </row>
    <row r="52" spans="1:18" ht="17.25" customHeight="1">
      <c r="A52" s="138" t="s">
        <v>154</v>
      </c>
      <c r="B52" s="131">
        <v>2005</v>
      </c>
      <c r="C52" s="132">
        <v>2006</v>
      </c>
      <c r="D52" s="132">
        <v>2007</v>
      </c>
      <c r="E52" s="132">
        <v>2008</v>
      </c>
      <c r="F52" s="132">
        <v>2009</v>
      </c>
      <c r="G52" s="133">
        <v>2010</v>
      </c>
      <c r="H52" s="131">
        <v>2011</v>
      </c>
      <c r="I52" s="132">
        <v>2012</v>
      </c>
      <c r="J52" s="132">
        <v>2013</v>
      </c>
      <c r="K52" s="132">
        <v>2014</v>
      </c>
      <c r="L52" s="132">
        <v>2015</v>
      </c>
      <c r="M52" s="132">
        <v>2016</v>
      </c>
      <c r="N52" s="132">
        <v>2017</v>
      </c>
      <c r="O52" s="132">
        <v>2018</v>
      </c>
      <c r="P52" s="132">
        <v>2019</v>
      </c>
      <c r="Q52" s="133">
        <v>2020</v>
      </c>
      <c r="R52" s="1108"/>
    </row>
    <row r="53" spans="1:18">
      <c r="A53" s="5" t="s">
        <v>155</v>
      </c>
      <c r="B53" s="841">
        <f t="shared" ref="B53:Q53" si="30">B11+B32</f>
        <v>0</v>
      </c>
      <c r="C53" s="842">
        <f t="shared" si="30"/>
        <v>0</v>
      </c>
      <c r="D53" s="842">
        <f t="shared" si="30"/>
        <v>0</v>
      </c>
      <c r="E53" s="842">
        <f t="shared" si="30"/>
        <v>0</v>
      </c>
      <c r="F53" s="842">
        <f t="shared" si="30"/>
        <v>0</v>
      </c>
      <c r="G53" s="843">
        <f t="shared" si="30"/>
        <v>0</v>
      </c>
      <c r="H53" s="841">
        <f t="shared" si="30"/>
        <v>0</v>
      </c>
      <c r="I53" s="842">
        <f t="shared" si="30"/>
        <v>0</v>
      </c>
      <c r="J53" s="842">
        <f t="shared" si="30"/>
        <v>0</v>
      </c>
      <c r="K53" s="842">
        <f t="shared" si="30"/>
        <v>0</v>
      </c>
      <c r="L53" s="842">
        <f t="shared" si="30"/>
        <v>0</v>
      </c>
      <c r="M53" s="842">
        <f t="shared" si="30"/>
        <v>0</v>
      </c>
      <c r="N53" s="842">
        <f t="shared" si="30"/>
        <v>0</v>
      </c>
      <c r="O53" s="842">
        <f t="shared" si="30"/>
        <v>0</v>
      </c>
      <c r="P53" s="842">
        <f t="shared" si="30"/>
        <v>0</v>
      </c>
      <c r="Q53" s="843">
        <f t="shared" si="30"/>
        <v>0</v>
      </c>
    </row>
    <row r="54" spans="1:18">
      <c r="A54" s="5" t="s">
        <v>156</v>
      </c>
      <c r="B54" s="844">
        <f t="shared" ref="B54:Q54" si="31">B12+B33</f>
        <v>0</v>
      </c>
      <c r="C54" s="845">
        <f t="shared" si="31"/>
        <v>0</v>
      </c>
      <c r="D54" s="845">
        <f t="shared" si="31"/>
        <v>0</v>
      </c>
      <c r="E54" s="845">
        <f t="shared" si="31"/>
        <v>0</v>
      </c>
      <c r="F54" s="845">
        <f t="shared" si="31"/>
        <v>0</v>
      </c>
      <c r="G54" s="846">
        <f t="shared" si="31"/>
        <v>0</v>
      </c>
      <c r="H54" s="844">
        <f t="shared" si="31"/>
        <v>0</v>
      </c>
      <c r="I54" s="845">
        <f t="shared" si="31"/>
        <v>0</v>
      </c>
      <c r="J54" s="845">
        <f t="shared" si="31"/>
        <v>0</v>
      </c>
      <c r="K54" s="845">
        <f t="shared" si="31"/>
        <v>0</v>
      </c>
      <c r="L54" s="845">
        <f t="shared" si="31"/>
        <v>0</v>
      </c>
      <c r="M54" s="845">
        <f t="shared" si="31"/>
        <v>0</v>
      </c>
      <c r="N54" s="845">
        <f t="shared" si="31"/>
        <v>0</v>
      </c>
      <c r="O54" s="845">
        <f t="shared" si="31"/>
        <v>0</v>
      </c>
      <c r="P54" s="845">
        <f t="shared" si="31"/>
        <v>0</v>
      </c>
      <c r="Q54" s="846">
        <f t="shared" si="31"/>
        <v>0</v>
      </c>
    </row>
    <row r="55" spans="1:18">
      <c r="A55" s="5" t="s">
        <v>157</v>
      </c>
      <c r="B55" s="844">
        <f t="shared" ref="B55:Q55" si="32">B13+B34</f>
        <v>0</v>
      </c>
      <c r="C55" s="845">
        <f t="shared" si="32"/>
        <v>0</v>
      </c>
      <c r="D55" s="845">
        <f t="shared" si="32"/>
        <v>0</v>
      </c>
      <c r="E55" s="845">
        <f t="shared" si="32"/>
        <v>0</v>
      </c>
      <c r="F55" s="845">
        <f t="shared" si="32"/>
        <v>0</v>
      </c>
      <c r="G55" s="846">
        <f t="shared" si="32"/>
        <v>0</v>
      </c>
      <c r="H55" s="844">
        <f t="shared" si="32"/>
        <v>0</v>
      </c>
      <c r="I55" s="845">
        <f t="shared" si="32"/>
        <v>0</v>
      </c>
      <c r="J55" s="845">
        <f t="shared" si="32"/>
        <v>0</v>
      </c>
      <c r="K55" s="845">
        <f t="shared" si="32"/>
        <v>0</v>
      </c>
      <c r="L55" s="845">
        <f t="shared" si="32"/>
        <v>0</v>
      </c>
      <c r="M55" s="845">
        <f t="shared" si="32"/>
        <v>0</v>
      </c>
      <c r="N55" s="845">
        <f t="shared" si="32"/>
        <v>0</v>
      </c>
      <c r="O55" s="845">
        <f t="shared" si="32"/>
        <v>0</v>
      </c>
      <c r="P55" s="845">
        <f t="shared" si="32"/>
        <v>0</v>
      </c>
      <c r="Q55" s="846">
        <f t="shared" si="32"/>
        <v>0</v>
      </c>
    </row>
    <row r="56" spans="1:18">
      <c r="A56" s="5" t="s">
        <v>158</v>
      </c>
      <c r="B56" s="844">
        <f t="shared" ref="B56:Q56" si="33">B14+B35</f>
        <v>0</v>
      </c>
      <c r="C56" s="845">
        <f t="shared" si="33"/>
        <v>0</v>
      </c>
      <c r="D56" s="845">
        <f t="shared" si="33"/>
        <v>0</v>
      </c>
      <c r="E56" s="845">
        <f t="shared" si="33"/>
        <v>0</v>
      </c>
      <c r="F56" s="845">
        <f t="shared" si="33"/>
        <v>0</v>
      </c>
      <c r="G56" s="846">
        <f t="shared" si="33"/>
        <v>0</v>
      </c>
      <c r="H56" s="844">
        <f t="shared" si="33"/>
        <v>0</v>
      </c>
      <c r="I56" s="845">
        <f t="shared" si="33"/>
        <v>0</v>
      </c>
      <c r="J56" s="845">
        <f t="shared" si="33"/>
        <v>0</v>
      </c>
      <c r="K56" s="845">
        <f t="shared" si="33"/>
        <v>0</v>
      </c>
      <c r="L56" s="845">
        <f t="shared" si="33"/>
        <v>0</v>
      </c>
      <c r="M56" s="845">
        <f t="shared" si="33"/>
        <v>0</v>
      </c>
      <c r="N56" s="845">
        <f t="shared" si="33"/>
        <v>0</v>
      </c>
      <c r="O56" s="845">
        <f t="shared" si="33"/>
        <v>0</v>
      </c>
      <c r="P56" s="845">
        <f t="shared" si="33"/>
        <v>0</v>
      </c>
      <c r="Q56" s="846">
        <f t="shared" si="33"/>
        <v>0</v>
      </c>
    </row>
    <row r="57" spans="1:18">
      <c r="A57" s="5" t="s">
        <v>159</v>
      </c>
      <c r="B57" s="844">
        <f t="shared" ref="B57:Q57" si="34">B15+B36</f>
        <v>0</v>
      </c>
      <c r="C57" s="845">
        <f t="shared" si="34"/>
        <v>0</v>
      </c>
      <c r="D57" s="845">
        <f t="shared" si="34"/>
        <v>0</v>
      </c>
      <c r="E57" s="845">
        <f t="shared" si="34"/>
        <v>0</v>
      </c>
      <c r="F57" s="845">
        <f t="shared" si="34"/>
        <v>0</v>
      </c>
      <c r="G57" s="846">
        <f t="shared" si="34"/>
        <v>0</v>
      </c>
      <c r="H57" s="844">
        <f t="shared" si="34"/>
        <v>0</v>
      </c>
      <c r="I57" s="845">
        <f t="shared" si="34"/>
        <v>0</v>
      </c>
      <c r="J57" s="845">
        <f t="shared" si="34"/>
        <v>0</v>
      </c>
      <c r="K57" s="845">
        <f t="shared" si="34"/>
        <v>0</v>
      </c>
      <c r="L57" s="845">
        <f t="shared" si="34"/>
        <v>0</v>
      </c>
      <c r="M57" s="845">
        <f t="shared" si="34"/>
        <v>0</v>
      </c>
      <c r="N57" s="845">
        <f t="shared" si="34"/>
        <v>0</v>
      </c>
      <c r="O57" s="845">
        <f t="shared" si="34"/>
        <v>0</v>
      </c>
      <c r="P57" s="845">
        <f t="shared" si="34"/>
        <v>0</v>
      </c>
      <c r="Q57" s="846">
        <f t="shared" si="34"/>
        <v>0</v>
      </c>
    </row>
    <row r="58" spans="1:18">
      <c r="A58" s="5" t="s">
        <v>160</v>
      </c>
      <c r="B58" s="844">
        <f t="shared" ref="B58:Q58" si="35">B16+B37</f>
        <v>0</v>
      </c>
      <c r="C58" s="845">
        <f t="shared" si="35"/>
        <v>0</v>
      </c>
      <c r="D58" s="845">
        <f t="shared" si="35"/>
        <v>0</v>
      </c>
      <c r="E58" s="845">
        <f t="shared" si="35"/>
        <v>0</v>
      </c>
      <c r="F58" s="845">
        <f t="shared" si="35"/>
        <v>0</v>
      </c>
      <c r="G58" s="846">
        <f t="shared" si="35"/>
        <v>0</v>
      </c>
      <c r="H58" s="844">
        <f t="shared" si="35"/>
        <v>0</v>
      </c>
      <c r="I58" s="845">
        <f t="shared" si="35"/>
        <v>0</v>
      </c>
      <c r="J58" s="845">
        <f t="shared" si="35"/>
        <v>0</v>
      </c>
      <c r="K58" s="845">
        <f t="shared" si="35"/>
        <v>0</v>
      </c>
      <c r="L58" s="845">
        <f t="shared" si="35"/>
        <v>0</v>
      </c>
      <c r="M58" s="845">
        <f t="shared" si="35"/>
        <v>0</v>
      </c>
      <c r="N58" s="845">
        <f t="shared" si="35"/>
        <v>0</v>
      </c>
      <c r="O58" s="845">
        <f t="shared" si="35"/>
        <v>0</v>
      </c>
      <c r="P58" s="845">
        <f t="shared" si="35"/>
        <v>0</v>
      </c>
      <c r="Q58" s="846">
        <f t="shared" si="35"/>
        <v>0</v>
      </c>
    </row>
    <row r="59" spans="1:18">
      <c r="A59" s="5" t="s">
        <v>161</v>
      </c>
      <c r="B59" s="844">
        <f t="shared" ref="B59:Q59" si="36">B17+B38</f>
        <v>0</v>
      </c>
      <c r="C59" s="845">
        <f t="shared" si="36"/>
        <v>0</v>
      </c>
      <c r="D59" s="845">
        <f t="shared" si="36"/>
        <v>0</v>
      </c>
      <c r="E59" s="845">
        <f t="shared" si="36"/>
        <v>0</v>
      </c>
      <c r="F59" s="845">
        <f t="shared" si="36"/>
        <v>0</v>
      </c>
      <c r="G59" s="846">
        <f t="shared" si="36"/>
        <v>0</v>
      </c>
      <c r="H59" s="844">
        <f t="shared" si="36"/>
        <v>0</v>
      </c>
      <c r="I59" s="845">
        <f t="shared" si="36"/>
        <v>0</v>
      </c>
      <c r="J59" s="845">
        <f t="shared" si="36"/>
        <v>0</v>
      </c>
      <c r="K59" s="845">
        <f t="shared" si="36"/>
        <v>0</v>
      </c>
      <c r="L59" s="845">
        <f t="shared" si="36"/>
        <v>0</v>
      </c>
      <c r="M59" s="845">
        <f t="shared" si="36"/>
        <v>0</v>
      </c>
      <c r="N59" s="845">
        <f t="shared" si="36"/>
        <v>0</v>
      </c>
      <c r="O59" s="845">
        <f t="shared" si="36"/>
        <v>0</v>
      </c>
      <c r="P59" s="845">
        <f t="shared" si="36"/>
        <v>0</v>
      </c>
      <c r="Q59" s="846">
        <f t="shared" si="36"/>
        <v>0</v>
      </c>
    </row>
    <row r="60" spans="1:18">
      <c r="A60" s="5" t="s">
        <v>162</v>
      </c>
      <c r="B60" s="844">
        <f t="shared" ref="B60:Q60" si="37">B18+B39</f>
        <v>0</v>
      </c>
      <c r="C60" s="845">
        <f t="shared" si="37"/>
        <v>0</v>
      </c>
      <c r="D60" s="845">
        <f t="shared" si="37"/>
        <v>0</v>
      </c>
      <c r="E60" s="845">
        <f t="shared" si="37"/>
        <v>0</v>
      </c>
      <c r="F60" s="845">
        <f t="shared" si="37"/>
        <v>0</v>
      </c>
      <c r="G60" s="846">
        <f t="shared" si="37"/>
        <v>0</v>
      </c>
      <c r="H60" s="844">
        <f t="shared" si="37"/>
        <v>0</v>
      </c>
      <c r="I60" s="845">
        <f t="shared" si="37"/>
        <v>0</v>
      </c>
      <c r="J60" s="845">
        <f t="shared" si="37"/>
        <v>0</v>
      </c>
      <c r="K60" s="845">
        <f t="shared" si="37"/>
        <v>0</v>
      </c>
      <c r="L60" s="845">
        <f t="shared" si="37"/>
        <v>0</v>
      </c>
      <c r="M60" s="845">
        <f t="shared" si="37"/>
        <v>0</v>
      </c>
      <c r="N60" s="845">
        <f t="shared" si="37"/>
        <v>0</v>
      </c>
      <c r="O60" s="845">
        <f t="shared" si="37"/>
        <v>0</v>
      </c>
      <c r="P60" s="845">
        <f t="shared" si="37"/>
        <v>0</v>
      </c>
      <c r="Q60" s="846">
        <f t="shared" si="37"/>
        <v>0</v>
      </c>
    </row>
    <row r="61" spans="1:18">
      <c r="A61" s="5" t="s">
        <v>163</v>
      </c>
      <c r="B61" s="844">
        <f t="shared" ref="B61:Q61" si="38">B19+B40</f>
        <v>0</v>
      </c>
      <c r="C61" s="845">
        <f t="shared" si="38"/>
        <v>0</v>
      </c>
      <c r="D61" s="845">
        <f t="shared" si="38"/>
        <v>0</v>
      </c>
      <c r="E61" s="845">
        <f t="shared" si="38"/>
        <v>0</v>
      </c>
      <c r="F61" s="845">
        <f t="shared" si="38"/>
        <v>0</v>
      </c>
      <c r="G61" s="846">
        <f t="shared" si="38"/>
        <v>0</v>
      </c>
      <c r="H61" s="844">
        <f t="shared" si="38"/>
        <v>0</v>
      </c>
      <c r="I61" s="845">
        <f t="shared" si="38"/>
        <v>0</v>
      </c>
      <c r="J61" s="845">
        <f t="shared" si="38"/>
        <v>0</v>
      </c>
      <c r="K61" s="845">
        <f t="shared" si="38"/>
        <v>0</v>
      </c>
      <c r="L61" s="845">
        <f t="shared" si="38"/>
        <v>0</v>
      </c>
      <c r="M61" s="845">
        <f t="shared" si="38"/>
        <v>0</v>
      </c>
      <c r="N61" s="845">
        <f t="shared" si="38"/>
        <v>0</v>
      </c>
      <c r="O61" s="845">
        <f t="shared" si="38"/>
        <v>0</v>
      </c>
      <c r="P61" s="845">
        <f t="shared" si="38"/>
        <v>0</v>
      </c>
      <c r="Q61" s="846">
        <f t="shared" si="38"/>
        <v>0</v>
      </c>
    </row>
    <row r="62" spans="1:18">
      <c r="A62" s="5" t="s">
        <v>164</v>
      </c>
      <c r="B62" s="844">
        <f t="shared" ref="B62:Q62" si="39">B20+B41</f>
        <v>0</v>
      </c>
      <c r="C62" s="845">
        <f t="shared" si="39"/>
        <v>0</v>
      </c>
      <c r="D62" s="845">
        <f t="shared" si="39"/>
        <v>0</v>
      </c>
      <c r="E62" s="845">
        <f t="shared" si="39"/>
        <v>0</v>
      </c>
      <c r="F62" s="845">
        <f t="shared" si="39"/>
        <v>0</v>
      </c>
      <c r="G62" s="846">
        <f t="shared" si="39"/>
        <v>0</v>
      </c>
      <c r="H62" s="844">
        <f t="shared" si="39"/>
        <v>0</v>
      </c>
      <c r="I62" s="845">
        <f t="shared" si="39"/>
        <v>0</v>
      </c>
      <c r="J62" s="845">
        <f t="shared" si="39"/>
        <v>0</v>
      </c>
      <c r="K62" s="845">
        <f t="shared" si="39"/>
        <v>0</v>
      </c>
      <c r="L62" s="845">
        <f t="shared" si="39"/>
        <v>0</v>
      </c>
      <c r="M62" s="845">
        <f t="shared" si="39"/>
        <v>0</v>
      </c>
      <c r="N62" s="845">
        <f t="shared" si="39"/>
        <v>0</v>
      </c>
      <c r="O62" s="845">
        <f t="shared" si="39"/>
        <v>0</v>
      </c>
      <c r="P62" s="845">
        <f t="shared" si="39"/>
        <v>0</v>
      </c>
      <c r="Q62" s="846">
        <f t="shared" si="39"/>
        <v>0</v>
      </c>
    </row>
    <row r="63" spans="1:18">
      <c r="A63" s="5" t="s">
        <v>165</v>
      </c>
      <c r="B63" s="844">
        <f t="shared" ref="B63:Q63" si="40">B21+B42</f>
        <v>0</v>
      </c>
      <c r="C63" s="845">
        <f t="shared" si="40"/>
        <v>0</v>
      </c>
      <c r="D63" s="845">
        <f t="shared" si="40"/>
        <v>0</v>
      </c>
      <c r="E63" s="845">
        <f t="shared" si="40"/>
        <v>0</v>
      </c>
      <c r="F63" s="845">
        <f t="shared" si="40"/>
        <v>0</v>
      </c>
      <c r="G63" s="846">
        <f t="shared" si="40"/>
        <v>0</v>
      </c>
      <c r="H63" s="844">
        <f t="shared" si="40"/>
        <v>0</v>
      </c>
      <c r="I63" s="845">
        <f t="shared" si="40"/>
        <v>0</v>
      </c>
      <c r="J63" s="845">
        <f t="shared" si="40"/>
        <v>0</v>
      </c>
      <c r="K63" s="845">
        <f t="shared" si="40"/>
        <v>0</v>
      </c>
      <c r="L63" s="845">
        <f t="shared" si="40"/>
        <v>0</v>
      </c>
      <c r="M63" s="845">
        <f t="shared" si="40"/>
        <v>0</v>
      </c>
      <c r="N63" s="845">
        <f t="shared" si="40"/>
        <v>0</v>
      </c>
      <c r="O63" s="845">
        <f t="shared" si="40"/>
        <v>0</v>
      </c>
      <c r="P63" s="845">
        <f t="shared" si="40"/>
        <v>0</v>
      </c>
      <c r="Q63" s="846">
        <f t="shared" si="40"/>
        <v>0</v>
      </c>
    </row>
    <row r="64" spans="1:18">
      <c r="A64" s="5" t="s">
        <v>166</v>
      </c>
      <c r="B64" s="844">
        <f t="shared" ref="B64:Q64" si="41">B22+B43</f>
        <v>0</v>
      </c>
      <c r="C64" s="845">
        <f t="shared" si="41"/>
        <v>0</v>
      </c>
      <c r="D64" s="845">
        <f t="shared" si="41"/>
        <v>0</v>
      </c>
      <c r="E64" s="845">
        <f t="shared" si="41"/>
        <v>0</v>
      </c>
      <c r="F64" s="845">
        <f t="shared" si="41"/>
        <v>0</v>
      </c>
      <c r="G64" s="846">
        <f t="shared" si="41"/>
        <v>0</v>
      </c>
      <c r="H64" s="844">
        <f t="shared" si="41"/>
        <v>0</v>
      </c>
      <c r="I64" s="845">
        <f t="shared" si="41"/>
        <v>0</v>
      </c>
      <c r="J64" s="845">
        <f t="shared" si="41"/>
        <v>0</v>
      </c>
      <c r="K64" s="845">
        <f t="shared" si="41"/>
        <v>0</v>
      </c>
      <c r="L64" s="845">
        <f t="shared" si="41"/>
        <v>0</v>
      </c>
      <c r="M64" s="845">
        <f t="shared" si="41"/>
        <v>0</v>
      </c>
      <c r="N64" s="845">
        <f t="shared" si="41"/>
        <v>0</v>
      </c>
      <c r="O64" s="845">
        <f t="shared" si="41"/>
        <v>0</v>
      </c>
      <c r="P64" s="845">
        <f t="shared" si="41"/>
        <v>0</v>
      </c>
      <c r="Q64" s="846">
        <f t="shared" si="41"/>
        <v>0</v>
      </c>
    </row>
    <row r="65" spans="1:21">
      <c r="A65" s="5" t="s">
        <v>167</v>
      </c>
      <c r="B65" s="844">
        <f t="shared" ref="B65:Q65" si="42">B23+B44</f>
        <v>0</v>
      </c>
      <c r="C65" s="845">
        <f t="shared" si="42"/>
        <v>0</v>
      </c>
      <c r="D65" s="845">
        <f t="shared" si="42"/>
        <v>0</v>
      </c>
      <c r="E65" s="845">
        <f t="shared" si="42"/>
        <v>0</v>
      </c>
      <c r="F65" s="845">
        <f t="shared" si="42"/>
        <v>0</v>
      </c>
      <c r="G65" s="846">
        <f t="shared" si="42"/>
        <v>0</v>
      </c>
      <c r="H65" s="844">
        <f t="shared" si="42"/>
        <v>0</v>
      </c>
      <c r="I65" s="845">
        <f t="shared" si="42"/>
        <v>0</v>
      </c>
      <c r="J65" s="845">
        <f t="shared" si="42"/>
        <v>0</v>
      </c>
      <c r="K65" s="845">
        <f t="shared" si="42"/>
        <v>0</v>
      </c>
      <c r="L65" s="845">
        <f t="shared" si="42"/>
        <v>0</v>
      </c>
      <c r="M65" s="845">
        <f t="shared" si="42"/>
        <v>0</v>
      </c>
      <c r="N65" s="845">
        <f t="shared" si="42"/>
        <v>0</v>
      </c>
      <c r="O65" s="845">
        <f t="shared" si="42"/>
        <v>0</v>
      </c>
      <c r="P65" s="845">
        <f t="shared" si="42"/>
        <v>0</v>
      </c>
      <c r="Q65" s="846">
        <f t="shared" si="42"/>
        <v>0</v>
      </c>
    </row>
    <row r="66" spans="1:21">
      <c r="A66" s="5" t="s">
        <v>99</v>
      </c>
      <c r="B66" s="844">
        <f t="shared" ref="B66:Q66" si="43">B24+B45</f>
        <v>0</v>
      </c>
      <c r="C66" s="845">
        <f t="shared" si="43"/>
        <v>0</v>
      </c>
      <c r="D66" s="845">
        <f t="shared" si="43"/>
        <v>0</v>
      </c>
      <c r="E66" s="845">
        <f t="shared" si="43"/>
        <v>0</v>
      </c>
      <c r="F66" s="845">
        <f t="shared" si="43"/>
        <v>0</v>
      </c>
      <c r="G66" s="846">
        <f t="shared" si="43"/>
        <v>0</v>
      </c>
      <c r="H66" s="844">
        <f t="shared" si="43"/>
        <v>0</v>
      </c>
      <c r="I66" s="845">
        <f t="shared" si="43"/>
        <v>0</v>
      </c>
      <c r="J66" s="845">
        <f t="shared" si="43"/>
        <v>0</v>
      </c>
      <c r="K66" s="845">
        <f t="shared" si="43"/>
        <v>0</v>
      </c>
      <c r="L66" s="845">
        <f t="shared" si="43"/>
        <v>0</v>
      </c>
      <c r="M66" s="845">
        <f t="shared" si="43"/>
        <v>0</v>
      </c>
      <c r="N66" s="845">
        <f t="shared" si="43"/>
        <v>0</v>
      </c>
      <c r="O66" s="845">
        <f t="shared" si="43"/>
        <v>0</v>
      </c>
      <c r="P66" s="845">
        <f t="shared" si="43"/>
        <v>0</v>
      </c>
      <c r="Q66" s="846">
        <f t="shared" si="43"/>
        <v>0</v>
      </c>
    </row>
    <row r="67" spans="1:21">
      <c r="A67" s="5" t="s">
        <v>168</v>
      </c>
      <c r="B67" s="844">
        <f>SUM(B53:B66)</f>
        <v>0</v>
      </c>
      <c r="C67" s="845">
        <f t="shared" ref="C67:Q67" si="44">SUM(C53:C66)</f>
        <v>0</v>
      </c>
      <c r="D67" s="845">
        <f t="shared" si="44"/>
        <v>0</v>
      </c>
      <c r="E67" s="845">
        <f t="shared" si="44"/>
        <v>0</v>
      </c>
      <c r="F67" s="845">
        <f>SUM(F53:F66)</f>
        <v>0</v>
      </c>
      <c r="G67" s="846">
        <f t="shared" si="44"/>
        <v>0</v>
      </c>
      <c r="H67" s="844">
        <f t="shared" si="44"/>
        <v>0</v>
      </c>
      <c r="I67" s="845">
        <f t="shared" si="44"/>
        <v>0</v>
      </c>
      <c r="J67" s="845">
        <f t="shared" si="44"/>
        <v>0</v>
      </c>
      <c r="K67" s="845">
        <f t="shared" si="44"/>
        <v>0</v>
      </c>
      <c r="L67" s="845">
        <f t="shared" si="44"/>
        <v>0</v>
      </c>
      <c r="M67" s="845">
        <f t="shared" si="44"/>
        <v>0</v>
      </c>
      <c r="N67" s="845">
        <f t="shared" si="44"/>
        <v>0</v>
      </c>
      <c r="O67" s="845">
        <f t="shared" si="44"/>
        <v>0</v>
      </c>
      <c r="P67" s="845">
        <f t="shared" si="44"/>
        <v>0</v>
      </c>
      <c r="Q67" s="849">
        <f t="shared" si="44"/>
        <v>0</v>
      </c>
    </row>
    <row r="68" spans="1:21">
      <c r="A68" s="9" t="s">
        <v>105</v>
      </c>
      <c r="B68" s="850">
        <f t="shared" ref="B68:Q68" si="45">SUM(B56:B65)</f>
        <v>0</v>
      </c>
      <c r="C68" s="851">
        <f t="shared" si="45"/>
        <v>0</v>
      </c>
      <c r="D68" s="851">
        <f t="shared" si="45"/>
        <v>0</v>
      </c>
      <c r="E68" s="851">
        <f t="shared" si="45"/>
        <v>0</v>
      </c>
      <c r="F68" s="851">
        <f>SUM(F56:F65)</f>
        <v>0</v>
      </c>
      <c r="G68" s="852">
        <f t="shared" si="45"/>
        <v>0</v>
      </c>
      <c r="H68" s="850">
        <f t="shared" si="45"/>
        <v>0</v>
      </c>
      <c r="I68" s="851">
        <f t="shared" si="45"/>
        <v>0</v>
      </c>
      <c r="J68" s="851">
        <f t="shared" si="45"/>
        <v>0</v>
      </c>
      <c r="K68" s="851">
        <f t="shared" si="45"/>
        <v>0</v>
      </c>
      <c r="L68" s="851">
        <f t="shared" si="45"/>
        <v>0</v>
      </c>
      <c r="M68" s="851">
        <f t="shared" si="45"/>
        <v>0</v>
      </c>
      <c r="N68" s="851">
        <f t="shared" si="45"/>
        <v>0</v>
      </c>
      <c r="O68" s="851">
        <f t="shared" si="45"/>
        <v>0</v>
      </c>
      <c r="P68" s="851">
        <f t="shared" si="45"/>
        <v>0</v>
      </c>
      <c r="Q68" s="852">
        <f t="shared" si="45"/>
        <v>0</v>
      </c>
      <c r="R68" s="10"/>
    </row>
    <row r="69" spans="1:21">
      <c r="A69" s="9">
        <v>60</v>
      </c>
      <c r="B69" s="850"/>
      <c r="C69" s="851"/>
      <c r="D69" s="851"/>
      <c r="E69" s="851"/>
      <c r="F69" s="851"/>
      <c r="G69" s="852">
        <f>SUM(G65:G66)</f>
        <v>0</v>
      </c>
      <c r="H69" s="850">
        <f>SUM(H65:H66)</f>
        <v>0</v>
      </c>
      <c r="I69" s="851">
        <f t="shared" ref="I69:Q69" si="46">SUM(I65:I66)</f>
        <v>0</v>
      </c>
      <c r="J69" s="851">
        <f t="shared" si="46"/>
        <v>0</v>
      </c>
      <c r="K69" s="851">
        <f t="shared" si="46"/>
        <v>0</v>
      </c>
      <c r="L69" s="851">
        <f t="shared" si="46"/>
        <v>0</v>
      </c>
      <c r="M69" s="851">
        <f t="shared" si="46"/>
        <v>0</v>
      </c>
      <c r="N69" s="851">
        <f t="shared" si="46"/>
        <v>0</v>
      </c>
      <c r="O69" s="851">
        <f t="shared" si="46"/>
        <v>0</v>
      </c>
      <c r="P69" s="851">
        <f t="shared" si="46"/>
        <v>0</v>
      </c>
      <c r="Q69" s="852">
        <f t="shared" si="46"/>
        <v>0</v>
      </c>
      <c r="R69" s="10"/>
    </row>
    <row r="70" spans="1:21" ht="21">
      <c r="A70" s="475" t="s">
        <v>271</v>
      </c>
    </row>
    <row r="72" spans="1:21" ht="16.7" customHeight="1">
      <c r="A72" s="187"/>
    </row>
    <row r="73" spans="1:21" ht="16.7" customHeight="1">
      <c r="A73" s="187"/>
    </row>
    <row r="74" spans="1:21" ht="17.25">
      <c r="A74" s="3" t="s">
        <v>192</v>
      </c>
    </row>
    <row r="76" spans="1:21" ht="17.25">
      <c r="A76" s="139"/>
      <c r="B76" s="1109" t="s">
        <v>273</v>
      </c>
      <c r="C76" s="1110"/>
      <c r="D76" s="1110"/>
      <c r="E76" s="1110"/>
      <c r="F76" s="1110"/>
      <c r="G76" s="1110"/>
      <c r="H76" s="1109" t="s">
        <v>135</v>
      </c>
      <c r="I76" s="1110"/>
      <c r="J76" s="1110"/>
      <c r="K76" s="1110"/>
      <c r="L76" s="1110"/>
      <c r="M76" s="1110"/>
      <c r="N76" s="1110"/>
      <c r="O76" s="1110"/>
      <c r="P76" s="1110"/>
      <c r="Q76" s="1111"/>
      <c r="R76" s="1107" t="s">
        <v>152</v>
      </c>
    </row>
    <row r="77" spans="1:21">
      <c r="A77" s="140" t="s">
        <v>154</v>
      </c>
      <c r="B77" s="140">
        <v>2005</v>
      </c>
      <c r="C77" s="141">
        <v>2006</v>
      </c>
      <c r="D77" s="141">
        <v>2007</v>
      </c>
      <c r="E77" s="141">
        <v>2008</v>
      </c>
      <c r="F77" s="141">
        <v>2009</v>
      </c>
      <c r="G77" s="142">
        <v>2010</v>
      </c>
      <c r="H77" s="141">
        <v>2011</v>
      </c>
      <c r="I77" s="141">
        <v>2012</v>
      </c>
      <c r="J77" s="141">
        <v>2013</v>
      </c>
      <c r="K77" s="141">
        <v>2014</v>
      </c>
      <c r="L77" s="141">
        <v>2015</v>
      </c>
      <c r="M77" s="141">
        <v>2016</v>
      </c>
      <c r="N77" s="141">
        <v>2017</v>
      </c>
      <c r="O77" s="141">
        <v>2018</v>
      </c>
      <c r="P77" s="141">
        <v>2019</v>
      </c>
      <c r="Q77" s="142">
        <v>2020</v>
      </c>
      <c r="R77" s="1108"/>
      <c r="T77" s="45"/>
      <c r="U77" s="186"/>
    </row>
    <row r="78" spans="1:21">
      <c r="A78" s="52">
        <v>0</v>
      </c>
      <c r="B78" s="896"/>
      <c r="C78" s="897"/>
      <c r="D78" s="897"/>
      <c r="E78" s="897"/>
      <c r="F78" s="897"/>
      <c r="G78" s="898"/>
      <c r="H78" s="899"/>
      <c r="I78" s="899"/>
      <c r="J78" s="899"/>
      <c r="K78" s="899"/>
      <c r="L78" s="899"/>
      <c r="M78" s="899"/>
      <c r="N78" s="899"/>
      <c r="O78" s="899"/>
      <c r="P78" s="899"/>
      <c r="Q78" s="900"/>
      <c r="R78" s="29" t="s">
        <v>240</v>
      </c>
      <c r="T78" s="45"/>
      <c r="U78" s="186"/>
    </row>
    <row r="79" spans="1:21">
      <c r="A79" s="50">
        <v>1</v>
      </c>
      <c r="B79" s="275"/>
      <c r="C79" s="276"/>
      <c r="D79" s="901"/>
      <c r="E79" s="276"/>
      <c r="F79" s="276"/>
      <c r="G79" s="902"/>
      <c r="H79" s="903"/>
      <c r="I79" s="903"/>
      <c r="J79" s="903"/>
      <c r="K79" s="903"/>
      <c r="L79" s="903"/>
      <c r="M79" s="903"/>
      <c r="N79" s="903"/>
      <c r="O79" s="903"/>
      <c r="P79" s="903"/>
      <c r="Q79" s="904"/>
      <c r="R79" s="29" t="s">
        <v>272</v>
      </c>
      <c r="T79" s="45"/>
      <c r="U79" s="186"/>
    </row>
    <row r="80" spans="1:21">
      <c r="A80" s="50">
        <v>2</v>
      </c>
      <c r="B80" s="275"/>
      <c r="C80" s="276"/>
      <c r="D80" s="276"/>
      <c r="E80" s="276"/>
      <c r="F80" s="276"/>
      <c r="G80" s="902"/>
      <c r="H80" s="903"/>
      <c r="I80" s="903"/>
      <c r="J80" s="903"/>
      <c r="K80" s="903"/>
      <c r="L80" s="903"/>
      <c r="M80" s="903"/>
      <c r="N80" s="903"/>
      <c r="O80" s="903"/>
      <c r="P80" s="903"/>
      <c r="Q80" s="904"/>
      <c r="R80" s="916"/>
      <c r="T80" s="45"/>
      <c r="U80" s="186"/>
    </row>
    <row r="81" spans="1:21">
      <c r="A81" s="50">
        <v>3</v>
      </c>
      <c r="B81" s="275"/>
      <c r="C81" s="276"/>
      <c r="D81" s="276"/>
      <c r="E81" s="276"/>
      <c r="F81" s="276"/>
      <c r="G81" s="902"/>
      <c r="H81" s="903"/>
      <c r="I81" s="903"/>
      <c r="J81" s="903"/>
      <c r="K81" s="903"/>
      <c r="L81" s="903"/>
      <c r="M81" s="903"/>
      <c r="N81" s="903"/>
      <c r="O81" s="903"/>
      <c r="P81" s="903"/>
      <c r="Q81" s="904"/>
      <c r="R81" s="29"/>
      <c r="T81" s="45"/>
      <c r="U81" s="186"/>
    </row>
    <row r="82" spans="1:21">
      <c r="A82" s="50">
        <v>4</v>
      </c>
      <c r="B82" s="275"/>
      <c r="C82" s="276"/>
      <c r="D82" s="276"/>
      <c r="E82" s="276"/>
      <c r="F82" s="276"/>
      <c r="G82" s="902"/>
      <c r="H82" s="903"/>
      <c r="I82" s="903"/>
      <c r="J82" s="903"/>
      <c r="K82" s="903"/>
      <c r="L82" s="903"/>
      <c r="M82" s="903"/>
      <c r="N82" s="903"/>
      <c r="O82" s="903"/>
      <c r="P82" s="903"/>
      <c r="Q82" s="904"/>
      <c r="R82" s="29"/>
      <c r="T82" s="45"/>
      <c r="U82" s="186"/>
    </row>
    <row r="83" spans="1:21">
      <c r="A83" s="50">
        <v>5</v>
      </c>
      <c r="B83" s="275"/>
      <c r="C83" s="276"/>
      <c r="D83" s="276"/>
      <c r="E83" s="276"/>
      <c r="F83" s="276"/>
      <c r="G83" s="902"/>
      <c r="H83" s="903"/>
      <c r="I83" s="903"/>
      <c r="J83" s="903"/>
      <c r="K83" s="903"/>
      <c r="L83" s="903"/>
      <c r="M83" s="903"/>
      <c r="N83" s="903"/>
      <c r="O83" s="903"/>
      <c r="P83" s="903"/>
      <c r="Q83" s="904"/>
      <c r="R83" s="29"/>
      <c r="T83" s="45"/>
      <c r="U83" s="186"/>
    </row>
    <row r="84" spans="1:21">
      <c r="A84" s="50">
        <v>6</v>
      </c>
      <c r="B84" s="275"/>
      <c r="C84" s="276"/>
      <c r="D84" s="276"/>
      <c r="E84" s="276"/>
      <c r="F84" s="276"/>
      <c r="G84" s="902"/>
      <c r="H84" s="903"/>
      <c r="I84" s="903"/>
      <c r="J84" s="903"/>
      <c r="K84" s="903"/>
      <c r="L84" s="903"/>
      <c r="M84" s="903"/>
      <c r="N84" s="903"/>
      <c r="O84" s="903"/>
      <c r="P84" s="903"/>
      <c r="Q84" s="904"/>
      <c r="R84" s="29"/>
      <c r="T84" s="45"/>
      <c r="U84" s="186"/>
    </row>
    <row r="85" spans="1:21">
      <c r="A85" s="50">
        <v>7</v>
      </c>
      <c r="B85" s="275"/>
      <c r="C85" s="276"/>
      <c r="D85" s="276"/>
      <c r="E85" s="276"/>
      <c r="F85" s="276"/>
      <c r="G85" s="902"/>
      <c r="H85" s="903"/>
      <c r="I85" s="903"/>
      <c r="J85" s="903"/>
      <c r="K85" s="903"/>
      <c r="L85" s="903"/>
      <c r="M85" s="903"/>
      <c r="N85" s="903"/>
      <c r="O85" s="903"/>
      <c r="P85" s="903"/>
      <c r="Q85" s="904"/>
      <c r="R85" s="29"/>
      <c r="T85" s="45"/>
      <c r="U85" s="186"/>
    </row>
    <row r="86" spans="1:21">
      <c r="A86" s="50">
        <v>8</v>
      </c>
      <c r="B86" s="275"/>
      <c r="C86" s="276"/>
      <c r="D86" s="276"/>
      <c r="E86" s="276"/>
      <c r="F86" s="276"/>
      <c r="G86" s="902"/>
      <c r="H86" s="903"/>
      <c r="I86" s="903"/>
      <c r="J86" s="903"/>
      <c r="K86" s="903"/>
      <c r="L86" s="903"/>
      <c r="M86" s="903"/>
      <c r="N86" s="903"/>
      <c r="O86" s="903"/>
      <c r="P86" s="903"/>
      <c r="Q86" s="904"/>
      <c r="R86" s="29"/>
      <c r="T86" s="45"/>
      <c r="U86" s="186"/>
    </row>
    <row r="87" spans="1:21">
      <c r="A87" s="50">
        <v>9</v>
      </c>
      <c r="B87" s="275"/>
      <c r="C87" s="276"/>
      <c r="D87" s="276"/>
      <c r="E87" s="276"/>
      <c r="F87" s="276"/>
      <c r="G87" s="902"/>
      <c r="H87" s="903"/>
      <c r="I87" s="903"/>
      <c r="J87" s="903"/>
      <c r="K87" s="903"/>
      <c r="L87" s="903"/>
      <c r="M87" s="903"/>
      <c r="N87" s="903"/>
      <c r="O87" s="903"/>
      <c r="P87" s="903"/>
      <c r="Q87" s="904"/>
      <c r="R87" s="29"/>
      <c r="T87" s="45"/>
      <c r="U87" s="186"/>
    </row>
    <row r="88" spans="1:21">
      <c r="A88" s="50">
        <v>10</v>
      </c>
      <c r="B88" s="275"/>
      <c r="C88" s="276"/>
      <c r="D88" s="276"/>
      <c r="E88" s="276"/>
      <c r="F88" s="276"/>
      <c r="G88" s="902"/>
      <c r="H88" s="903"/>
      <c r="I88" s="903"/>
      <c r="J88" s="903"/>
      <c r="K88" s="903"/>
      <c r="L88" s="903"/>
      <c r="M88" s="903"/>
      <c r="N88" s="903"/>
      <c r="O88" s="903"/>
      <c r="P88" s="903"/>
      <c r="Q88" s="904"/>
      <c r="R88" s="29"/>
      <c r="T88" s="45"/>
      <c r="U88" s="186"/>
    </row>
    <row r="89" spans="1:21">
      <c r="A89" s="50">
        <v>11</v>
      </c>
      <c r="B89" s="275"/>
      <c r="C89" s="276"/>
      <c r="D89" s="276"/>
      <c r="E89" s="276"/>
      <c r="F89" s="276"/>
      <c r="G89" s="902"/>
      <c r="H89" s="903"/>
      <c r="I89" s="903"/>
      <c r="J89" s="903"/>
      <c r="K89" s="903"/>
      <c r="L89" s="903"/>
      <c r="M89" s="903"/>
      <c r="N89" s="903"/>
      <c r="O89" s="903"/>
      <c r="P89" s="903"/>
      <c r="Q89" s="904"/>
      <c r="R89" s="29"/>
      <c r="T89" s="45"/>
      <c r="U89" s="186"/>
    </row>
    <row r="90" spans="1:21">
      <c r="A90" s="50">
        <v>12</v>
      </c>
      <c r="B90" s="275"/>
      <c r="C90" s="276"/>
      <c r="D90" s="276"/>
      <c r="E90" s="276"/>
      <c r="F90" s="276"/>
      <c r="G90" s="902"/>
      <c r="H90" s="903"/>
      <c r="I90" s="903"/>
      <c r="J90" s="903"/>
      <c r="K90" s="903"/>
      <c r="L90" s="903"/>
      <c r="M90" s="903"/>
      <c r="N90" s="903"/>
      <c r="O90" s="903"/>
      <c r="P90" s="903"/>
      <c r="Q90" s="904"/>
      <c r="R90" s="29"/>
      <c r="T90" s="45"/>
      <c r="U90" s="186"/>
    </row>
    <row r="91" spans="1:21">
      <c r="A91" s="50">
        <v>13</v>
      </c>
      <c r="B91" s="275"/>
      <c r="C91" s="276"/>
      <c r="D91" s="276"/>
      <c r="E91" s="276"/>
      <c r="F91" s="276"/>
      <c r="G91" s="902"/>
      <c r="H91" s="903"/>
      <c r="I91" s="903"/>
      <c r="J91" s="903"/>
      <c r="K91" s="903"/>
      <c r="L91" s="903"/>
      <c r="M91" s="903"/>
      <c r="N91" s="903"/>
      <c r="O91" s="903"/>
      <c r="P91" s="903"/>
      <c r="Q91" s="904"/>
      <c r="R91" s="29"/>
      <c r="T91" s="45"/>
      <c r="U91" s="186"/>
    </row>
    <row r="92" spans="1:21">
      <c r="A92" s="50">
        <v>14</v>
      </c>
      <c r="B92" s="275"/>
      <c r="C92" s="276"/>
      <c r="D92" s="276"/>
      <c r="E92" s="276"/>
      <c r="F92" s="276"/>
      <c r="G92" s="902"/>
      <c r="H92" s="903"/>
      <c r="I92" s="903"/>
      <c r="J92" s="903"/>
      <c r="K92" s="903"/>
      <c r="L92" s="903"/>
      <c r="M92" s="903"/>
      <c r="N92" s="903"/>
      <c r="O92" s="903"/>
      <c r="P92" s="903"/>
      <c r="Q92" s="904"/>
      <c r="R92" s="29"/>
      <c r="T92" s="45"/>
      <c r="U92" s="186"/>
    </row>
    <row r="93" spans="1:21">
      <c r="A93" s="50">
        <v>15</v>
      </c>
      <c r="B93" s="275"/>
      <c r="C93" s="276"/>
      <c r="D93" s="276"/>
      <c r="E93" s="276"/>
      <c r="F93" s="276"/>
      <c r="G93" s="902"/>
      <c r="H93" s="903"/>
      <c r="I93" s="903"/>
      <c r="J93" s="903"/>
      <c r="K93" s="903"/>
      <c r="L93" s="903"/>
      <c r="M93" s="903"/>
      <c r="N93" s="903"/>
      <c r="O93" s="903"/>
      <c r="P93" s="903"/>
      <c r="Q93" s="904"/>
      <c r="R93" s="29"/>
      <c r="T93" s="45"/>
      <c r="U93" s="186"/>
    </row>
    <row r="94" spans="1:21">
      <c r="A94" s="50">
        <v>16</v>
      </c>
      <c r="B94" s="275"/>
      <c r="C94" s="276"/>
      <c r="D94" s="276"/>
      <c r="E94" s="276"/>
      <c r="F94" s="276"/>
      <c r="G94" s="902"/>
      <c r="H94" s="903"/>
      <c r="I94" s="903"/>
      <c r="J94" s="903"/>
      <c r="K94" s="903"/>
      <c r="L94" s="903"/>
      <c r="M94" s="903"/>
      <c r="N94" s="903"/>
      <c r="O94" s="903"/>
      <c r="P94" s="903"/>
      <c r="Q94" s="904"/>
      <c r="R94" s="29"/>
      <c r="T94" s="45"/>
      <c r="U94" s="186"/>
    </row>
    <row r="95" spans="1:21">
      <c r="A95" s="50">
        <v>17</v>
      </c>
      <c r="B95" s="275"/>
      <c r="C95" s="276"/>
      <c r="D95" s="276"/>
      <c r="E95" s="276"/>
      <c r="F95" s="276"/>
      <c r="G95" s="902"/>
      <c r="H95" s="903"/>
      <c r="I95" s="903"/>
      <c r="J95" s="903"/>
      <c r="K95" s="903"/>
      <c r="L95" s="903"/>
      <c r="M95" s="903"/>
      <c r="N95" s="903"/>
      <c r="O95" s="903"/>
      <c r="P95" s="903"/>
      <c r="Q95" s="904"/>
      <c r="R95" s="29"/>
      <c r="T95" s="45"/>
      <c r="U95" s="186"/>
    </row>
    <row r="96" spans="1:21">
      <c r="A96" s="50">
        <v>18</v>
      </c>
      <c r="B96" s="275"/>
      <c r="C96" s="276"/>
      <c r="D96" s="276"/>
      <c r="E96" s="276"/>
      <c r="F96" s="276"/>
      <c r="G96" s="902"/>
      <c r="H96" s="903"/>
      <c r="I96" s="903"/>
      <c r="J96" s="903"/>
      <c r="K96" s="903"/>
      <c r="L96" s="903"/>
      <c r="M96" s="903"/>
      <c r="N96" s="903"/>
      <c r="O96" s="903"/>
      <c r="P96" s="903"/>
      <c r="Q96" s="904"/>
      <c r="R96" s="29"/>
      <c r="T96" s="45"/>
      <c r="U96" s="186"/>
    </row>
    <row r="97" spans="1:21">
      <c r="A97" s="50">
        <v>19</v>
      </c>
      <c r="B97" s="275"/>
      <c r="C97" s="276"/>
      <c r="D97" s="276"/>
      <c r="E97" s="276"/>
      <c r="F97" s="276"/>
      <c r="G97" s="902"/>
      <c r="H97" s="903"/>
      <c r="I97" s="903"/>
      <c r="J97" s="903"/>
      <c r="K97" s="903"/>
      <c r="L97" s="903"/>
      <c r="M97" s="903"/>
      <c r="N97" s="903"/>
      <c r="O97" s="903"/>
      <c r="P97" s="903"/>
      <c r="Q97" s="904"/>
      <c r="R97" s="29"/>
      <c r="T97" s="45"/>
      <c r="U97" s="186"/>
    </row>
    <row r="98" spans="1:21">
      <c r="A98" s="50">
        <v>20</v>
      </c>
      <c r="B98" s="275"/>
      <c r="C98" s="276"/>
      <c r="D98" s="276"/>
      <c r="E98" s="276"/>
      <c r="F98" s="276"/>
      <c r="G98" s="902"/>
      <c r="H98" s="903"/>
      <c r="I98" s="903"/>
      <c r="J98" s="903"/>
      <c r="K98" s="903"/>
      <c r="L98" s="903"/>
      <c r="M98" s="903"/>
      <c r="N98" s="903"/>
      <c r="O98" s="903"/>
      <c r="P98" s="903"/>
      <c r="Q98" s="904"/>
      <c r="R98" s="29"/>
      <c r="T98" s="45"/>
      <c r="U98" s="186"/>
    </row>
    <row r="99" spans="1:21">
      <c r="A99" s="50">
        <v>21</v>
      </c>
      <c r="B99" s="275"/>
      <c r="C99" s="276"/>
      <c r="D99" s="276"/>
      <c r="E99" s="276"/>
      <c r="F99" s="276"/>
      <c r="G99" s="902"/>
      <c r="H99" s="903"/>
      <c r="I99" s="903"/>
      <c r="J99" s="903"/>
      <c r="K99" s="903"/>
      <c r="L99" s="903"/>
      <c r="M99" s="903"/>
      <c r="N99" s="903"/>
      <c r="O99" s="903"/>
      <c r="P99" s="903"/>
      <c r="Q99" s="904"/>
      <c r="R99" s="29"/>
      <c r="T99" s="45"/>
      <c r="U99" s="186"/>
    </row>
    <row r="100" spans="1:21">
      <c r="A100" s="50">
        <v>22</v>
      </c>
      <c r="B100" s="275"/>
      <c r="C100" s="276"/>
      <c r="D100" s="276"/>
      <c r="E100" s="276"/>
      <c r="F100" s="276"/>
      <c r="G100" s="902"/>
      <c r="H100" s="903"/>
      <c r="I100" s="903"/>
      <c r="J100" s="903"/>
      <c r="K100" s="903"/>
      <c r="L100" s="903"/>
      <c r="M100" s="903"/>
      <c r="N100" s="903"/>
      <c r="O100" s="903"/>
      <c r="P100" s="903"/>
      <c r="Q100" s="904"/>
      <c r="R100" s="29"/>
      <c r="T100" s="45"/>
      <c r="U100" s="186"/>
    </row>
    <row r="101" spans="1:21">
      <c r="A101" s="50">
        <v>23</v>
      </c>
      <c r="B101" s="275"/>
      <c r="C101" s="276"/>
      <c r="D101" s="276"/>
      <c r="E101" s="276"/>
      <c r="F101" s="276"/>
      <c r="G101" s="902"/>
      <c r="H101" s="903"/>
      <c r="I101" s="903"/>
      <c r="J101" s="903"/>
      <c r="K101" s="903"/>
      <c r="L101" s="903"/>
      <c r="M101" s="903"/>
      <c r="N101" s="903"/>
      <c r="O101" s="903"/>
      <c r="P101" s="903"/>
      <c r="Q101" s="904"/>
      <c r="R101" s="29"/>
      <c r="T101" s="45"/>
      <c r="U101" s="186"/>
    </row>
    <row r="102" spans="1:21">
      <c r="A102" s="50">
        <v>24</v>
      </c>
      <c r="B102" s="275"/>
      <c r="C102" s="276"/>
      <c r="D102" s="276"/>
      <c r="E102" s="276"/>
      <c r="F102" s="276"/>
      <c r="G102" s="902"/>
      <c r="H102" s="903"/>
      <c r="I102" s="903"/>
      <c r="J102" s="903"/>
      <c r="K102" s="903"/>
      <c r="L102" s="903"/>
      <c r="M102" s="903"/>
      <c r="N102" s="903"/>
      <c r="O102" s="903"/>
      <c r="P102" s="903"/>
      <c r="Q102" s="904"/>
      <c r="R102" s="29"/>
      <c r="T102" s="45"/>
      <c r="U102" s="186"/>
    </row>
    <row r="103" spans="1:21">
      <c r="A103" s="50">
        <v>25</v>
      </c>
      <c r="B103" s="275"/>
      <c r="C103" s="276"/>
      <c r="D103" s="276"/>
      <c r="E103" s="276"/>
      <c r="F103" s="276"/>
      <c r="G103" s="902"/>
      <c r="H103" s="903"/>
      <c r="I103" s="903"/>
      <c r="J103" s="903"/>
      <c r="K103" s="903"/>
      <c r="L103" s="903"/>
      <c r="M103" s="903"/>
      <c r="N103" s="903"/>
      <c r="O103" s="903"/>
      <c r="P103" s="903"/>
      <c r="Q103" s="904"/>
      <c r="R103" s="29"/>
      <c r="T103" s="45"/>
      <c r="U103" s="186"/>
    </row>
    <row r="104" spans="1:21">
      <c r="A104" s="50">
        <v>26</v>
      </c>
      <c r="B104" s="275"/>
      <c r="C104" s="276"/>
      <c r="D104" s="276"/>
      <c r="E104" s="276"/>
      <c r="F104" s="276"/>
      <c r="G104" s="902"/>
      <c r="H104" s="903"/>
      <c r="I104" s="903"/>
      <c r="J104" s="903"/>
      <c r="K104" s="903"/>
      <c r="L104" s="903"/>
      <c r="M104" s="903"/>
      <c r="N104" s="903"/>
      <c r="O104" s="903"/>
      <c r="P104" s="903"/>
      <c r="Q104" s="904"/>
      <c r="R104" s="29"/>
      <c r="T104" s="45"/>
      <c r="U104" s="186"/>
    </row>
    <row r="105" spans="1:21">
      <c r="A105" s="50">
        <v>27</v>
      </c>
      <c r="B105" s="275"/>
      <c r="C105" s="276"/>
      <c r="D105" s="276"/>
      <c r="E105" s="276"/>
      <c r="F105" s="276"/>
      <c r="G105" s="902"/>
      <c r="H105" s="903"/>
      <c r="I105" s="903"/>
      <c r="J105" s="903"/>
      <c r="K105" s="903"/>
      <c r="L105" s="903"/>
      <c r="M105" s="903"/>
      <c r="N105" s="903"/>
      <c r="O105" s="903"/>
      <c r="P105" s="903"/>
      <c r="Q105" s="904"/>
      <c r="R105" s="29"/>
      <c r="T105" s="45"/>
      <c r="U105" s="186"/>
    </row>
    <row r="106" spans="1:21">
      <c r="A106" s="50">
        <v>28</v>
      </c>
      <c r="B106" s="275"/>
      <c r="C106" s="276"/>
      <c r="D106" s="276"/>
      <c r="E106" s="276"/>
      <c r="F106" s="276"/>
      <c r="G106" s="902"/>
      <c r="H106" s="903"/>
      <c r="I106" s="903"/>
      <c r="J106" s="903"/>
      <c r="K106" s="903"/>
      <c r="L106" s="903"/>
      <c r="M106" s="903"/>
      <c r="N106" s="903"/>
      <c r="O106" s="903"/>
      <c r="P106" s="903"/>
      <c r="Q106" s="904"/>
      <c r="R106" s="29"/>
      <c r="T106" s="45"/>
      <c r="U106" s="186"/>
    </row>
    <row r="107" spans="1:21">
      <c r="A107" s="50">
        <v>29</v>
      </c>
      <c r="B107" s="275"/>
      <c r="C107" s="276"/>
      <c r="D107" s="276"/>
      <c r="E107" s="276"/>
      <c r="F107" s="276"/>
      <c r="G107" s="902"/>
      <c r="H107" s="903"/>
      <c r="I107" s="903"/>
      <c r="J107" s="903"/>
      <c r="K107" s="903"/>
      <c r="L107" s="903"/>
      <c r="M107" s="903"/>
      <c r="N107" s="903"/>
      <c r="O107" s="903"/>
      <c r="P107" s="903"/>
      <c r="Q107" s="904"/>
      <c r="R107" s="29"/>
      <c r="T107" s="45"/>
      <c r="U107" s="186"/>
    </row>
    <row r="108" spans="1:21">
      <c r="A108" s="50">
        <v>30</v>
      </c>
      <c r="B108" s="275"/>
      <c r="C108" s="276"/>
      <c r="D108" s="276"/>
      <c r="E108" s="276"/>
      <c r="F108" s="276"/>
      <c r="G108" s="902"/>
      <c r="H108" s="903"/>
      <c r="I108" s="903"/>
      <c r="J108" s="903"/>
      <c r="K108" s="903"/>
      <c r="L108" s="903"/>
      <c r="M108" s="903"/>
      <c r="N108" s="903"/>
      <c r="O108" s="903"/>
      <c r="P108" s="903"/>
      <c r="Q108" s="904"/>
      <c r="R108" s="29"/>
      <c r="T108" s="45"/>
      <c r="U108" s="186"/>
    </row>
    <row r="109" spans="1:21">
      <c r="A109" s="50">
        <v>31</v>
      </c>
      <c r="B109" s="275"/>
      <c r="C109" s="276"/>
      <c r="D109" s="276"/>
      <c r="E109" s="276"/>
      <c r="F109" s="276"/>
      <c r="G109" s="902"/>
      <c r="H109" s="903"/>
      <c r="I109" s="903"/>
      <c r="J109" s="903"/>
      <c r="K109" s="903"/>
      <c r="L109" s="903"/>
      <c r="M109" s="903"/>
      <c r="N109" s="903"/>
      <c r="O109" s="903"/>
      <c r="P109" s="903"/>
      <c r="Q109" s="904"/>
      <c r="R109" s="29"/>
      <c r="T109" s="45"/>
      <c r="U109" s="186"/>
    </row>
    <row r="110" spans="1:21">
      <c r="A110" s="50">
        <v>32</v>
      </c>
      <c r="B110" s="275"/>
      <c r="C110" s="276"/>
      <c r="D110" s="276"/>
      <c r="E110" s="276"/>
      <c r="F110" s="276"/>
      <c r="G110" s="902"/>
      <c r="H110" s="903"/>
      <c r="I110" s="903"/>
      <c r="J110" s="903"/>
      <c r="K110" s="903"/>
      <c r="L110" s="903"/>
      <c r="M110" s="903"/>
      <c r="N110" s="903"/>
      <c r="O110" s="903"/>
      <c r="P110" s="903"/>
      <c r="Q110" s="904"/>
      <c r="R110" s="29"/>
      <c r="T110" s="45"/>
      <c r="U110" s="186"/>
    </row>
    <row r="111" spans="1:21">
      <c r="A111" s="50">
        <v>33</v>
      </c>
      <c r="B111" s="275"/>
      <c r="C111" s="276"/>
      <c r="D111" s="276"/>
      <c r="E111" s="276"/>
      <c r="F111" s="276"/>
      <c r="G111" s="902"/>
      <c r="H111" s="903"/>
      <c r="I111" s="903"/>
      <c r="J111" s="903"/>
      <c r="K111" s="903"/>
      <c r="L111" s="903"/>
      <c r="M111" s="903"/>
      <c r="N111" s="903"/>
      <c r="O111" s="903"/>
      <c r="P111" s="903"/>
      <c r="Q111" s="904"/>
      <c r="R111" s="29"/>
      <c r="T111" s="45"/>
      <c r="U111" s="186"/>
    </row>
    <row r="112" spans="1:21">
      <c r="A112" s="50">
        <v>34</v>
      </c>
      <c r="B112" s="275"/>
      <c r="C112" s="276"/>
      <c r="D112" s="276"/>
      <c r="E112" s="276"/>
      <c r="F112" s="276"/>
      <c r="G112" s="902"/>
      <c r="H112" s="903"/>
      <c r="I112" s="903"/>
      <c r="J112" s="903"/>
      <c r="K112" s="903"/>
      <c r="L112" s="903"/>
      <c r="M112" s="903"/>
      <c r="N112" s="903"/>
      <c r="O112" s="903"/>
      <c r="P112" s="903"/>
      <c r="Q112" s="904"/>
      <c r="R112" s="29"/>
      <c r="T112" s="45"/>
      <c r="U112" s="186"/>
    </row>
    <row r="113" spans="1:21">
      <c r="A113" s="50">
        <v>35</v>
      </c>
      <c r="B113" s="275"/>
      <c r="C113" s="276"/>
      <c r="D113" s="276"/>
      <c r="E113" s="276"/>
      <c r="F113" s="276"/>
      <c r="G113" s="902"/>
      <c r="H113" s="903"/>
      <c r="I113" s="903"/>
      <c r="J113" s="903"/>
      <c r="K113" s="903"/>
      <c r="L113" s="903"/>
      <c r="M113" s="903"/>
      <c r="N113" s="903"/>
      <c r="O113" s="903"/>
      <c r="P113" s="903"/>
      <c r="Q113" s="904"/>
      <c r="R113" s="29"/>
      <c r="T113" s="45"/>
      <c r="U113" s="186"/>
    </row>
    <row r="114" spans="1:21">
      <c r="A114" s="50">
        <v>36</v>
      </c>
      <c r="B114" s="275"/>
      <c r="C114" s="276"/>
      <c r="D114" s="276"/>
      <c r="E114" s="276"/>
      <c r="F114" s="276"/>
      <c r="G114" s="902"/>
      <c r="H114" s="903"/>
      <c r="I114" s="903"/>
      <c r="J114" s="903"/>
      <c r="K114" s="903"/>
      <c r="L114" s="903"/>
      <c r="M114" s="903"/>
      <c r="N114" s="903"/>
      <c r="O114" s="903"/>
      <c r="P114" s="903"/>
      <c r="Q114" s="904"/>
      <c r="R114" s="29"/>
      <c r="T114" s="45"/>
      <c r="U114" s="186"/>
    </row>
    <row r="115" spans="1:21">
      <c r="A115" s="50">
        <v>37</v>
      </c>
      <c r="B115" s="275"/>
      <c r="C115" s="276"/>
      <c r="D115" s="276"/>
      <c r="E115" s="276"/>
      <c r="F115" s="276"/>
      <c r="G115" s="902"/>
      <c r="H115" s="903"/>
      <c r="I115" s="903"/>
      <c r="J115" s="903"/>
      <c r="K115" s="903"/>
      <c r="L115" s="903"/>
      <c r="M115" s="903"/>
      <c r="N115" s="903"/>
      <c r="O115" s="903"/>
      <c r="P115" s="903"/>
      <c r="Q115" s="904"/>
      <c r="R115" s="29"/>
      <c r="T115" s="45"/>
      <c r="U115" s="186"/>
    </row>
    <row r="116" spans="1:21">
      <c r="A116" s="50">
        <v>38</v>
      </c>
      <c r="B116" s="275"/>
      <c r="C116" s="276"/>
      <c r="D116" s="276"/>
      <c r="E116" s="276"/>
      <c r="F116" s="276"/>
      <c r="G116" s="902"/>
      <c r="H116" s="903"/>
      <c r="I116" s="903"/>
      <c r="J116" s="903"/>
      <c r="K116" s="903"/>
      <c r="L116" s="903"/>
      <c r="M116" s="903"/>
      <c r="N116" s="903"/>
      <c r="O116" s="903"/>
      <c r="P116" s="903"/>
      <c r="Q116" s="904"/>
      <c r="R116" s="29"/>
      <c r="T116" s="45"/>
      <c r="U116" s="186"/>
    </row>
    <row r="117" spans="1:21">
      <c r="A117" s="50">
        <v>39</v>
      </c>
      <c r="B117" s="275"/>
      <c r="C117" s="276"/>
      <c r="D117" s="276"/>
      <c r="E117" s="276"/>
      <c r="F117" s="276"/>
      <c r="G117" s="902"/>
      <c r="H117" s="903"/>
      <c r="I117" s="903"/>
      <c r="J117" s="903"/>
      <c r="K117" s="903"/>
      <c r="L117" s="903"/>
      <c r="M117" s="903"/>
      <c r="N117" s="903"/>
      <c r="O117" s="903"/>
      <c r="P117" s="903"/>
      <c r="Q117" s="904"/>
      <c r="R117" s="29"/>
      <c r="T117" s="45"/>
      <c r="U117" s="186"/>
    </row>
    <row r="118" spans="1:21">
      <c r="A118" s="50">
        <v>40</v>
      </c>
      <c r="B118" s="275"/>
      <c r="C118" s="276"/>
      <c r="D118" s="276"/>
      <c r="E118" s="276"/>
      <c r="F118" s="276"/>
      <c r="G118" s="902"/>
      <c r="H118" s="903"/>
      <c r="I118" s="903"/>
      <c r="J118" s="903"/>
      <c r="K118" s="903"/>
      <c r="L118" s="903"/>
      <c r="M118" s="903"/>
      <c r="N118" s="903"/>
      <c r="O118" s="903"/>
      <c r="P118" s="903"/>
      <c r="Q118" s="904"/>
      <c r="R118" s="29"/>
      <c r="T118" s="45"/>
      <c r="U118" s="186"/>
    </row>
    <row r="119" spans="1:21">
      <c r="A119" s="50">
        <v>41</v>
      </c>
      <c r="B119" s="275"/>
      <c r="C119" s="276"/>
      <c r="D119" s="276"/>
      <c r="E119" s="276"/>
      <c r="F119" s="276"/>
      <c r="G119" s="902"/>
      <c r="H119" s="903"/>
      <c r="I119" s="903"/>
      <c r="J119" s="903"/>
      <c r="K119" s="903"/>
      <c r="L119" s="903"/>
      <c r="M119" s="903"/>
      <c r="N119" s="903"/>
      <c r="O119" s="903"/>
      <c r="P119" s="903"/>
      <c r="Q119" s="904"/>
      <c r="R119" s="29"/>
      <c r="T119" s="45"/>
      <c r="U119" s="186"/>
    </row>
    <row r="120" spans="1:21">
      <c r="A120" s="50">
        <v>42</v>
      </c>
      <c r="B120" s="275"/>
      <c r="C120" s="276"/>
      <c r="D120" s="276"/>
      <c r="E120" s="276"/>
      <c r="F120" s="276"/>
      <c r="G120" s="902"/>
      <c r="H120" s="903"/>
      <c r="I120" s="903"/>
      <c r="J120" s="903"/>
      <c r="K120" s="903"/>
      <c r="L120" s="903"/>
      <c r="M120" s="903"/>
      <c r="N120" s="903"/>
      <c r="O120" s="903"/>
      <c r="P120" s="903"/>
      <c r="Q120" s="904"/>
      <c r="R120" s="29"/>
      <c r="T120" s="45"/>
      <c r="U120" s="186"/>
    </row>
    <row r="121" spans="1:21">
      <c r="A121" s="50">
        <v>43</v>
      </c>
      <c r="B121" s="275"/>
      <c r="C121" s="276"/>
      <c r="D121" s="276"/>
      <c r="E121" s="276"/>
      <c r="F121" s="276"/>
      <c r="G121" s="902"/>
      <c r="H121" s="903"/>
      <c r="I121" s="903"/>
      <c r="J121" s="903"/>
      <c r="K121" s="903"/>
      <c r="L121" s="903"/>
      <c r="M121" s="903"/>
      <c r="N121" s="903"/>
      <c r="O121" s="903"/>
      <c r="P121" s="903"/>
      <c r="Q121" s="904"/>
      <c r="R121" s="29"/>
      <c r="T121" s="45"/>
      <c r="U121" s="186"/>
    </row>
    <row r="122" spans="1:21">
      <c r="A122" s="50">
        <v>44</v>
      </c>
      <c r="B122" s="275"/>
      <c r="C122" s="276"/>
      <c r="D122" s="276"/>
      <c r="E122" s="276"/>
      <c r="F122" s="276"/>
      <c r="G122" s="902"/>
      <c r="H122" s="903"/>
      <c r="I122" s="903"/>
      <c r="J122" s="903"/>
      <c r="K122" s="903"/>
      <c r="L122" s="903"/>
      <c r="M122" s="903"/>
      <c r="N122" s="903"/>
      <c r="O122" s="903"/>
      <c r="P122" s="903"/>
      <c r="Q122" s="904"/>
      <c r="R122" s="29"/>
      <c r="T122" s="45"/>
      <c r="U122" s="186"/>
    </row>
    <row r="123" spans="1:21">
      <c r="A123" s="50">
        <v>45</v>
      </c>
      <c r="B123" s="275"/>
      <c r="C123" s="276"/>
      <c r="D123" s="276"/>
      <c r="E123" s="276"/>
      <c r="F123" s="276"/>
      <c r="G123" s="902"/>
      <c r="H123" s="903"/>
      <c r="I123" s="903"/>
      <c r="J123" s="903"/>
      <c r="K123" s="903"/>
      <c r="L123" s="903"/>
      <c r="M123" s="903"/>
      <c r="N123" s="903"/>
      <c r="O123" s="903"/>
      <c r="P123" s="903"/>
      <c r="Q123" s="904"/>
      <c r="R123" s="29"/>
      <c r="T123" s="45"/>
      <c r="U123" s="186"/>
    </row>
    <row r="124" spans="1:21">
      <c r="A124" s="50">
        <v>46</v>
      </c>
      <c r="B124" s="275"/>
      <c r="C124" s="276"/>
      <c r="D124" s="276"/>
      <c r="E124" s="276"/>
      <c r="F124" s="276"/>
      <c r="G124" s="902"/>
      <c r="H124" s="903"/>
      <c r="I124" s="903"/>
      <c r="J124" s="903"/>
      <c r="K124" s="903"/>
      <c r="L124" s="903"/>
      <c r="M124" s="903"/>
      <c r="N124" s="903"/>
      <c r="O124" s="903"/>
      <c r="P124" s="903"/>
      <c r="Q124" s="904"/>
      <c r="R124" s="29"/>
      <c r="T124" s="45"/>
      <c r="U124" s="186"/>
    </row>
    <row r="125" spans="1:21">
      <c r="A125" s="50">
        <v>47</v>
      </c>
      <c r="B125" s="275"/>
      <c r="C125" s="276"/>
      <c r="D125" s="276"/>
      <c r="E125" s="276"/>
      <c r="F125" s="276"/>
      <c r="G125" s="902"/>
      <c r="H125" s="903"/>
      <c r="I125" s="903"/>
      <c r="J125" s="903"/>
      <c r="K125" s="903"/>
      <c r="L125" s="903"/>
      <c r="M125" s="903"/>
      <c r="N125" s="903"/>
      <c r="O125" s="903"/>
      <c r="P125" s="903"/>
      <c r="Q125" s="904"/>
      <c r="R125" s="29"/>
      <c r="T125" s="45"/>
      <c r="U125" s="186"/>
    </row>
    <row r="126" spans="1:21">
      <c r="A126" s="50">
        <v>48</v>
      </c>
      <c r="B126" s="275"/>
      <c r="C126" s="276"/>
      <c r="D126" s="276"/>
      <c r="E126" s="276"/>
      <c r="F126" s="276"/>
      <c r="G126" s="902"/>
      <c r="H126" s="903"/>
      <c r="I126" s="903"/>
      <c r="J126" s="903"/>
      <c r="K126" s="903"/>
      <c r="L126" s="903"/>
      <c r="M126" s="903"/>
      <c r="N126" s="903"/>
      <c r="O126" s="903"/>
      <c r="P126" s="903"/>
      <c r="Q126" s="904"/>
      <c r="R126" s="29"/>
      <c r="T126" s="45"/>
      <c r="U126" s="186"/>
    </row>
    <row r="127" spans="1:21">
      <c r="A127" s="50">
        <v>49</v>
      </c>
      <c r="B127" s="275"/>
      <c r="C127" s="276"/>
      <c r="D127" s="276"/>
      <c r="E127" s="276"/>
      <c r="F127" s="276"/>
      <c r="G127" s="902"/>
      <c r="H127" s="903"/>
      <c r="I127" s="903"/>
      <c r="J127" s="903"/>
      <c r="K127" s="903"/>
      <c r="L127" s="903"/>
      <c r="M127" s="903"/>
      <c r="N127" s="903"/>
      <c r="O127" s="903"/>
      <c r="P127" s="903"/>
      <c r="Q127" s="904"/>
      <c r="R127" s="29"/>
      <c r="T127" s="45"/>
      <c r="U127" s="186"/>
    </row>
    <row r="128" spans="1:21">
      <c r="A128" s="50">
        <v>50</v>
      </c>
      <c r="B128" s="275"/>
      <c r="C128" s="276"/>
      <c r="D128" s="276"/>
      <c r="E128" s="276"/>
      <c r="F128" s="276"/>
      <c r="G128" s="902"/>
      <c r="H128" s="903"/>
      <c r="I128" s="903"/>
      <c r="J128" s="903"/>
      <c r="K128" s="903"/>
      <c r="L128" s="903"/>
      <c r="M128" s="903"/>
      <c r="N128" s="903"/>
      <c r="O128" s="903"/>
      <c r="P128" s="903"/>
      <c r="Q128" s="904"/>
      <c r="R128" s="29"/>
      <c r="T128" s="45"/>
      <c r="U128" s="186"/>
    </row>
    <row r="129" spans="1:21">
      <c r="A129" s="50">
        <v>51</v>
      </c>
      <c r="B129" s="275"/>
      <c r="C129" s="276"/>
      <c r="D129" s="276"/>
      <c r="E129" s="276"/>
      <c r="F129" s="276"/>
      <c r="G129" s="902"/>
      <c r="H129" s="903"/>
      <c r="I129" s="903"/>
      <c r="J129" s="903"/>
      <c r="K129" s="903"/>
      <c r="L129" s="903"/>
      <c r="M129" s="903"/>
      <c r="N129" s="903"/>
      <c r="O129" s="903"/>
      <c r="P129" s="903"/>
      <c r="Q129" s="904"/>
      <c r="R129" s="29"/>
      <c r="T129" s="45"/>
      <c r="U129" s="186"/>
    </row>
    <row r="130" spans="1:21">
      <c r="A130" s="50">
        <v>52</v>
      </c>
      <c r="B130" s="275"/>
      <c r="C130" s="276"/>
      <c r="D130" s="276"/>
      <c r="E130" s="276"/>
      <c r="F130" s="276"/>
      <c r="G130" s="902"/>
      <c r="H130" s="903"/>
      <c r="I130" s="903"/>
      <c r="J130" s="903"/>
      <c r="K130" s="903"/>
      <c r="L130" s="903"/>
      <c r="M130" s="903"/>
      <c r="N130" s="903"/>
      <c r="O130" s="903"/>
      <c r="P130" s="903"/>
      <c r="Q130" s="904"/>
      <c r="R130" s="29"/>
      <c r="T130" s="45"/>
      <c r="U130" s="186"/>
    </row>
    <row r="131" spans="1:21">
      <c r="A131" s="50">
        <v>53</v>
      </c>
      <c r="B131" s="275"/>
      <c r="C131" s="276"/>
      <c r="D131" s="276"/>
      <c r="E131" s="276"/>
      <c r="F131" s="276"/>
      <c r="G131" s="902"/>
      <c r="H131" s="903"/>
      <c r="I131" s="903"/>
      <c r="J131" s="903"/>
      <c r="K131" s="903"/>
      <c r="L131" s="903"/>
      <c r="M131" s="903"/>
      <c r="N131" s="903"/>
      <c r="O131" s="903"/>
      <c r="P131" s="903"/>
      <c r="Q131" s="904"/>
      <c r="R131" s="29"/>
      <c r="T131" s="45"/>
      <c r="U131" s="186"/>
    </row>
    <row r="132" spans="1:21">
      <c r="A132" s="50">
        <v>54</v>
      </c>
      <c r="B132" s="275"/>
      <c r="C132" s="276"/>
      <c r="D132" s="276"/>
      <c r="E132" s="276"/>
      <c r="F132" s="276"/>
      <c r="G132" s="902"/>
      <c r="H132" s="903"/>
      <c r="I132" s="903"/>
      <c r="J132" s="903"/>
      <c r="K132" s="903"/>
      <c r="L132" s="903"/>
      <c r="M132" s="903"/>
      <c r="N132" s="903"/>
      <c r="O132" s="903"/>
      <c r="P132" s="903"/>
      <c r="Q132" s="904"/>
      <c r="R132" s="29"/>
      <c r="T132" s="45"/>
      <c r="U132" s="186"/>
    </row>
    <row r="133" spans="1:21">
      <c r="A133" s="50">
        <v>55</v>
      </c>
      <c r="B133" s="275"/>
      <c r="C133" s="276"/>
      <c r="D133" s="276"/>
      <c r="E133" s="276"/>
      <c r="F133" s="276"/>
      <c r="G133" s="902"/>
      <c r="H133" s="903"/>
      <c r="I133" s="903"/>
      <c r="J133" s="903"/>
      <c r="K133" s="903"/>
      <c r="L133" s="903"/>
      <c r="M133" s="903"/>
      <c r="N133" s="903"/>
      <c r="O133" s="903"/>
      <c r="P133" s="903"/>
      <c r="Q133" s="904"/>
      <c r="R133" s="29"/>
      <c r="T133" s="45"/>
      <c r="U133" s="186"/>
    </row>
    <row r="134" spans="1:21">
      <c r="A134" s="50">
        <v>56</v>
      </c>
      <c r="B134" s="275"/>
      <c r="C134" s="276"/>
      <c r="D134" s="276"/>
      <c r="E134" s="276"/>
      <c r="F134" s="276"/>
      <c r="G134" s="902"/>
      <c r="H134" s="903"/>
      <c r="I134" s="903"/>
      <c r="J134" s="903"/>
      <c r="K134" s="903"/>
      <c r="L134" s="903"/>
      <c r="M134" s="903"/>
      <c r="N134" s="903"/>
      <c r="O134" s="903"/>
      <c r="P134" s="903"/>
      <c r="Q134" s="904"/>
      <c r="R134" s="29"/>
      <c r="T134" s="45"/>
      <c r="U134" s="186"/>
    </row>
    <row r="135" spans="1:21">
      <c r="A135" s="50">
        <v>57</v>
      </c>
      <c r="B135" s="275"/>
      <c r="C135" s="276"/>
      <c r="D135" s="276"/>
      <c r="E135" s="276"/>
      <c r="F135" s="276"/>
      <c r="G135" s="902"/>
      <c r="H135" s="903"/>
      <c r="I135" s="903"/>
      <c r="J135" s="903"/>
      <c r="K135" s="903"/>
      <c r="L135" s="903"/>
      <c r="M135" s="903"/>
      <c r="N135" s="903"/>
      <c r="O135" s="903"/>
      <c r="P135" s="903"/>
      <c r="Q135" s="904"/>
      <c r="R135" s="29"/>
      <c r="T135" s="45"/>
      <c r="U135" s="186"/>
    </row>
    <row r="136" spans="1:21">
      <c r="A136" s="50">
        <v>58</v>
      </c>
      <c r="B136" s="275"/>
      <c r="C136" s="276"/>
      <c r="D136" s="276"/>
      <c r="E136" s="276"/>
      <c r="F136" s="276"/>
      <c r="G136" s="902"/>
      <c r="H136" s="903"/>
      <c r="I136" s="903"/>
      <c r="J136" s="903"/>
      <c r="K136" s="903"/>
      <c r="L136" s="903"/>
      <c r="M136" s="903"/>
      <c r="N136" s="903"/>
      <c r="O136" s="903"/>
      <c r="P136" s="903"/>
      <c r="Q136" s="904"/>
      <c r="R136" s="29"/>
      <c r="T136" s="45"/>
      <c r="U136" s="186"/>
    </row>
    <row r="137" spans="1:21">
      <c r="A137" s="50">
        <v>59</v>
      </c>
      <c r="B137" s="275"/>
      <c r="C137" s="276"/>
      <c r="D137" s="276"/>
      <c r="E137" s="276"/>
      <c r="F137" s="905"/>
      <c r="G137" s="902"/>
      <c r="H137" s="903"/>
      <c r="I137" s="903"/>
      <c r="J137" s="903"/>
      <c r="K137" s="903"/>
      <c r="L137" s="903"/>
      <c r="M137" s="903"/>
      <c r="N137" s="903"/>
      <c r="O137" s="903"/>
      <c r="P137" s="903"/>
      <c r="Q137" s="904"/>
      <c r="R137" s="29"/>
      <c r="T137" s="45"/>
      <c r="U137" s="186"/>
    </row>
    <row r="138" spans="1:21">
      <c r="A138" s="50">
        <v>60</v>
      </c>
      <c r="B138" s="275"/>
      <c r="C138" s="276"/>
      <c r="D138" s="276"/>
      <c r="E138" s="276"/>
      <c r="F138" s="276"/>
      <c r="G138" s="906"/>
      <c r="H138" s="903"/>
      <c r="I138" s="903"/>
      <c r="J138" s="903"/>
      <c r="K138" s="903"/>
      <c r="L138" s="903"/>
      <c r="M138" s="903"/>
      <c r="N138" s="903"/>
      <c r="O138" s="903"/>
      <c r="P138" s="903"/>
      <c r="Q138" s="904"/>
      <c r="R138" s="29"/>
      <c r="T138" s="45"/>
      <c r="U138" s="186"/>
    </row>
    <row r="139" spans="1:21">
      <c r="A139" s="50">
        <v>61</v>
      </c>
      <c r="B139" s="275"/>
      <c r="C139" s="276"/>
      <c r="D139" s="276"/>
      <c r="E139" s="276"/>
      <c r="F139" s="276"/>
      <c r="G139" s="902"/>
      <c r="H139" s="903"/>
      <c r="I139" s="903"/>
      <c r="J139" s="903"/>
      <c r="K139" s="903"/>
      <c r="L139" s="903"/>
      <c r="M139" s="903"/>
      <c r="N139" s="903"/>
      <c r="O139" s="903"/>
      <c r="P139" s="903"/>
      <c r="Q139" s="904"/>
      <c r="R139" s="29"/>
      <c r="T139" s="45"/>
      <c r="U139" s="186"/>
    </row>
    <row r="140" spans="1:21">
      <c r="A140" s="50">
        <v>62</v>
      </c>
      <c r="B140" s="275"/>
      <c r="C140" s="276"/>
      <c r="D140" s="276"/>
      <c r="E140" s="276"/>
      <c r="F140" s="276"/>
      <c r="G140" s="902"/>
      <c r="H140" s="903"/>
      <c r="I140" s="903"/>
      <c r="J140" s="903"/>
      <c r="K140" s="903"/>
      <c r="L140" s="903"/>
      <c r="M140" s="903"/>
      <c r="N140" s="903"/>
      <c r="O140" s="903"/>
      <c r="P140" s="903"/>
      <c r="Q140" s="904"/>
      <c r="R140" s="29"/>
      <c r="T140" s="45"/>
      <c r="U140" s="186"/>
    </row>
    <row r="141" spans="1:21">
      <c r="A141" s="50">
        <v>63</v>
      </c>
      <c r="B141" s="275"/>
      <c r="C141" s="276"/>
      <c r="D141" s="276"/>
      <c r="E141" s="276"/>
      <c r="F141" s="276"/>
      <c r="G141" s="902"/>
      <c r="H141" s="903"/>
      <c r="I141" s="903"/>
      <c r="J141" s="903"/>
      <c r="K141" s="903"/>
      <c r="L141" s="903"/>
      <c r="M141" s="903"/>
      <c r="N141" s="903"/>
      <c r="O141" s="903"/>
      <c r="P141" s="903"/>
      <c r="Q141" s="904"/>
      <c r="R141" s="29"/>
      <c r="T141" s="45"/>
      <c r="U141" s="186"/>
    </row>
    <row r="142" spans="1:21">
      <c r="A142" s="50">
        <v>64</v>
      </c>
      <c r="B142" s="907"/>
      <c r="C142" s="276"/>
      <c r="D142" s="276"/>
      <c r="E142" s="276"/>
      <c r="F142" s="276"/>
      <c r="G142" s="902"/>
      <c r="H142" s="903"/>
      <c r="I142" s="903"/>
      <c r="J142" s="903"/>
      <c r="K142" s="903"/>
      <c r="L142" s="903"/>
      <c r="M142" s="903"/>
      <c r="N142" s="903"/>
      <c r="O142" s="903"/>
      <c r="P142" s="903"/>
      <c r="Q142" s="904"/>
      <c r="R142" s="29"/>
      <c r="T142" s="45"/>
      <c r="U142" s="186"/>
    </row>
    <row r="143" spans="1:21">
      <c r="A143" s="50">
        <v>65</v>
      </c>
      <c r="B143" s="275"/>
      <c r="C143" s="905"/>
      <c r="D143" s="276"/>
      <c r="E143" s="276"/>
      <c r="F143" s="276"/>
      <c r="G143" s="902"/>
      <c r="H143" s="903"/>
      <c r="I143" s="903"/>
      <c r="J143" s="903"/>
      <c r="K143" s="903"/>
      <c r="L143" s="903"/>
      <c r="M143" s="903"/>
      <c r="N143" s="903"/>
      <c r="O143" s="903"/>
      <c r="P143" s="903"/>
      <c r="Q143" s="904"/>
      <c r="R143" s="29"/>
      <c r="T143" s="45"/>
      <c r="U143" s="186"/>
    </row>
    <row r="144" spans="1:21">
      <c r="A144" s="50">
        <v>66</v>
      </c>
      <c r="B144" s="907"/>
      <c r="C144" s="276"/>
      <c r="D144" s="276"/>
      <c r="E144" s="276"/>
      <c r="F144" s="276"/>
      <c r="G144" s="902"/>
      <c r="H144" s="903"/>
      <c r="I144" s="903"/>
      <c r="J144" s="903"/>
      <c r="K144" s="903"/>
      <c r="L144" s="903"/>
      <c r="M144" s="903"/>
      <c r="N144" s="903"/>
      <c r="O144" s="903"/>
      <c r="P144" s="903"/>
      <c r="Q144" s="904"/>
      <c r="R144" s="29"/>
      <c r="T144" s="45"/>
      <c r="U144" s="186"/>
    </row>
    <row r="145" spans="1:21">
      <c r="A145" s="50">
        <v>67</v>
      </c>
      <c r="B145" s="275"/>
      <c r="C145" s="905"/>
      <c r="D145" s="276"/>
      <c r="E145" s="276"/>
      <c r="F145" s="276"/>
      <c r="G145" s="902"/>
      <c r="H145" s="903"/>
      <c r="I145" s="903"/>
      <c r="J145" s="903"/>
      <c r="K145" s="903"/>
      <c r="L145" s="903"/>
      <c r="M145" s="903"/>
      <c r="N145" s="903"/>
      <c r="O145" s="903"/>
      <c r="P145" s="903"/>
      <c r="Q145" s="904"/>
      <c r="R145" s="29"/>
      <c r="T145" s="45"/>
      <c r="U145" s="186"/>
    </row>
    <row r="146" spans="1:21">
      <c r="A146" s="50">
        <v>68</v>
      </c>
      <c r="B146" s="275"/>
      <c r="C146" s="276"/>
      <c r="D146" s="276"/>
      <c r="E146" s="276"/>
      <c r="F146" s="276"/>
      <c r="G146" s="902"/>
      <c r="H146" s="903"/>
      <c r="I146" s="903"/>
      <c r="J146" s="903"/>
      <c r="K146" s="903"/>
      <c r="L146" s="903"/>
      <c r="M146" s="903"/>
      <c r="N146" s="903"/>
      <c r="O146" s="903"/>
      <c r="P146" s="903"/>
      <c r="Q146" s="904"/>
      <c r="R146" s="29"/>
      <c r="T146" s="45"/>
      <c r="U146" s="186"/>
    </row>
    <row r="147" spans="1:21">
      <c r="A147" s="50">
        <v>69</v>
      </c>
      <c r="B147" s="275"/>
      <c r="C147" s="276"/>
      <c r="D147" s="276"/>
      <c r="E147" s="276"/>
      <c r="F147" s="276"/>
      <c r="G147" s="902"/>
      <c r="H147" s="903"/>
      <c r="I147" s="903"/>
      <c r="J147" s="903"/>
      <c r="K147" s="903"/>
      <c r="L147" s="903"/>
      <c r="M147" s="903"/>
      <c r="N147" s="903"/>
      <c r="O147" s="903"/>
      <c r="P147" s="903"/>
      <c r="Q147" s="904"/>
      <c r="R147" s="29"/>
      <c r="T147" s="45"/>
      <c r="U147" s="186"/>
    </row>
    <row r="148" spans="1:21">
      <c r="A148" s="50">
        <v>70</v>
      </c>
      <c r="B148" s="275"/>
      <c r="C148" s="276"/>
      <c r="D148" s="276"/>
      <c r="E148" s="276"/>
      <c r="F148" s="276"/>
      <c r="G148" s="902"/>
      <c r="H148" s="903"/>
      <c r="I148" s="903"/>
      <c r="J148" s="903"/>
      <c r="K148" s="903"/>
      <c r="L148" s="903"/>
      <c r="M148" s="903"/>
      <c r="N148" s="903"/>
      <c r="O148" s="903"/>
      <c r="P148" s="903"/>
      <c r="Q148" s="904"/>
      <c r="R148" s="29"/>
      <c r="T148" s="45"/>
      <c r="U148" s="186"/>
    </row>
    <row r="149" spans="1:21">
      <c r="A149" s="50">
        <v>71</v>
      </c>
      <c r="B149" s="275"/>
      <c r="C149" s="276"/>
      <c r="D149" s="276"/>
      <c r="E149" s="276"/>
      <c r="F149" s="276"/>
      <c r="G149" s="902"/>
      <c r="H149" s="903"/>
      <c r="I149" s="903"/>
      <c r="J149" s="903"/>
      <c r="K149" s="903"/>
      <c r="L149" s="903"/>
      <c r="M149" s="903"/>
      <c r="N149" s="903"/>
      <c r="O149" s="903"/>
      <c r="P149" s="903"/>
      <c r="Q149" s="904"/>
      <c r="R149" s="29"/>
      <c r="T149" s="45"/>
      <c r="U149" s="186"/>
    </row>
    <row r="150" spans="1:21">
      <c r="A150" s="50">
        <v>72</v>
      </c>
      <c r="B150" s="275"/>
      <c r="C150" s="276"/>
      <c r="D150" s="276"/>
      <c r="E150" s="276"/>
      <c r="F150" s="276"/>
      <c r="G150" s="902"/>
      <c r="H150" s="903"/>
      <c r="I150" s="903"/>
      <c r="J150" s="903"/>
      <c r="K150" s="903"/>
      <c r="L150" s="903"/>
      <c r="M150" s="903"/>
      <c r="N150" s="903"/>
      <c r="O150" s="903"/>
      <c r="P150" s="903"/>
      <c r="Q150" s="904"/>
      <c r="R150" s="29"/>
      <c r="T150" s="45"/>
      <c r="U150" s="186"/>
    </row>
    <row r="151" spans="1:21">
      <c r="A151" s="50">
        <v>73</v>
      </c>
      <c r="B151" s="275"/>
      <c r="C151" s="276"/>
      <c r="D151" s="276"/>
      <c r="E151" s="276"/>
      <c r="F151" s="276"/>
      <c r="G151" s="902"/>
      <c r="H151" s="903"/>
      <c r="I151" s="903"/>
      <c r="J151" s="903"/>
      <c r="K151" s="903"/>
      <c r="L151" s="903"/>
      <c r="M151" s="903"/>
      <c r="N151" s="903"/>
      <c r="O151" s="903"/>
      <c r="P151" s="903"/>
      <c r="Q151" s="904"/>
      <c r="R151" s="29"/>
      <c r="T151" s="45"/>
      <c r="U151" s="186"/>
    </row>
    <row r="152" spans="1:21">
      <c r="A152" s="50">
        <v>74</v>
      </c>
      <c r="B152" s="275"/>
      <c r="C152" s="276"/>
      <c r="D152" s="276"/>
      <c r="E152" s="276"/>
      <c r="F152" s="276"/>
      <c r="G152" s="902"/>
      <c r="H152" s="903"/>
      <c r="I152" s="903"/>
      <c r="J152" s="903"/>
      <c r="K152" s="903"/>
      <c r="L152" s="903"/>
      <c r="M152" s="903"/>
      <c r="N152" s="903"/>
      <c r="O152" s="903"/>
      <c r="P152" s="903"/>
      <c r="Q152" s="904"/>
      <c r="R152" s="29"/>
      <c r="T152" s="45"/>
      <c r="U152" s="186"/>
    </row>
    <row r="153" spans="1:21">
      <c r="A153" s="50">
        <v>75</v>
      </c>
      <c r="B153" s="275"/>
      <c r="C153" s="276"/>
      <c r="D153" s="276"/>
      <c r="E153" s="276"/>
      <c r="F153" s="276"/>
      <c r="G153" s="902"/>
      <c r="H153" s="903"/>
      <c r="I153" s="903"/>
      <c r="J153" s="903"/>
      <c r="K153" s="903"/>
      <c r="L153" s="903"/>
      <c r="M153" s="903"/>
      <c r="N153" s="903"/>
      <c r="O153" s="903"/>
      <c r="P153" s="903"/>
      <c r="Q153" s="904"/>
      <c r="R153" s="29"/>
      <c r="T153" s="45"/>
      <c r="U153" s="186"/>
    </row>
    <row r="154" spans="1:21">
      <c r="A154" s="50">
        <v>76</v>
      </c>
      <c r="B154" s="275"/>
      <c r="C154" s="276"/>
      <c r="D154" s="276"/>
      <c r="E154" s="276"/>
      <c r="F154" s="276"/>
      <c r="G154" s="902"/>
      <c r="H154" s="903"/>
      <c r="I154" s="903"/>
      <c r="J154" s="903"/>
      <c r="K154" s="903"/>
      <c r="L154" s="903"/>
      <c r="M154" s="903"/>
      <c r="N154" s="903"/>
      <c r="O154" s="903"/>
      <c r="P154" s="903"/>
      <c r="Q154" s="904"/>
      <c r="R154" s="29"/>
      <c r="T154" s="45"/>
      <c r="U154" s="186"/>
    </row>
    <row r="155" spans="1:21">
      <c r="A155" s="50">
        <v>77</v>
      </c>
      <c r="B155" s="275"/>
      <c r="C155" s="276"/>
      <c r="D155" s="276"/>
      <c r="E155" s="276"/>
      <c r="F155" s="276"/>
      <c r="G155" s="902"/>
      <c r="H155" s="903"/>
      <c r="I155" s="903"/>
      <c r="J155" s="903"/>
      <c r="K155" s="903"/>
      <c r="L155" s="903"/>
      <c r="M155" s="903"/>
      <c r="N155" s="903"/>
      <c r="O155" s="903"/>
      <c r="P155" s="903"/>
      <c r="Q155" s="904"/>
      <c r="R155" s="29"/>
      <c r="T155" s="45"/>
      <c r="U155" s="186"/>
    </row>
    <row r="156" spans="1:21">
      <c r="A156" s="50">
        <v>78</v>
      </c>
      <c r="B156" s="275"/>
      <c r="C156" s="276"/>
      <c r="D156" s="276"/>
      <c r="E156" s="276"/>
      <c r="F156" s="276"/>
      <c r="G156" s="902"/>
      <c r="H156" s="903"/>
      <c r="I156" s="903"/>
      <c r="J156" s="903"/>
      <c r="K156" s="903"/>
      <c r="L156" s="903"/>
      <c r="M156" s="903"/>
      <c r="N156" s="903"/>
      <c r="O156" s="903"/>
      <c r="P156" s="903"/>
      <c r="Q156" s="904"/>
      <c r="R156" s="29"/>
      <c r="T156" s="45"/>
      <c r="U156" s="186"/>
    </row>
    <row r="157" spans="1:21">
      <c r="A157" s="50">
        <v>79</v>
      </c>
      <c r="B157" s="275"/>
      <c r="C157" s="276"/>
      <c r="D157" s="276"/>
      <c r="E157" s="276"/>
      <c r="F157" s="276"/>
      <c r="G157" s="902"/>
      <c r="H157" s="903"/>
      <c r="I157" s="903"/>
      <c r="J157" s="903"/>
      <c r="K157" s="903"/>
      <c r="L157" s="903"/>
      <c r="M157" s="903"/>
      <c r="N157" s="903"/>
      <c r="O157" s="903"/>
      <c r="P157" s="903"/>
      <c r="Q157" s="904"/>
      <c r="R157" s="29"/>
      <c r="T157" s="45"/>
      <c r="U157" s="186"/>
    </row>
    <row r="158" spans="1:21">
      <c r="A158" s="50">
        <v>80</v>
      </c>
      <c r="B158" s="275"/>
      <c r="C158" s="276"/>
      <c r="D158" s="276"/>
      <c r="E158" s="276"/>
      <c r="F158" s="276"/>
      <c r="G158" s="902"/>
      <c r="H158" s="903"/>
      <c r="I158" s="903"/>
      <c r="J158" s="903"/>
      <c r="K158" s="903"/>
      <c r="L158" s="903"/>
      <c r="M158" s="903"/>
      <c r="N158" s="903"/>
      <c r="O158" s="903"/>
      <c r="P158" s="903"/>
      <c r="Q158" s="904"/>
      <c r="R158" s="29"/>
      <c r="T158" s="45"/>
      <c r="U158" s="186"/>
    </row>
    <row r="159" spans="1:21">
      <c r="A159" s="50">
        <v>81</v>
      </c>
      <c r="B159" s="275"/>
      <c r="C159" s="276"/>
      <c r="D159" s="276"/>
      <c r="E159" s="276"/>
      <c r="F159" s="276"/>
      <c r="G159" s="902"/>
      <c r="H159" s="903"/>
      <c r="I159" s="903"/>
      <c r="J159" s="903"/>
      <c r="K159" s="903"/>
      <c r="L159" s="903"/>
      <c r="M159" s="903"/>
      <c r="N159" s="903"/>
      <c r="O159" s="903"/>
      <c r="P159" s="903"/>
      <c r="Q159" s="904"/>
      <c r="R159" s="29"/>
      <c r="T159" s="45"/>
      <c r="U159" s="186"/>
    </row>
    <row r="160" spans="1:21">
      <c r="A160" s="50">
        <v>82</v>
      </c>
      <c r="B160" s="275"/>
      <c r="C160" s="276"/>
      <c r="D160" s="276"/>
      <c r="E160" s="276"/>
      <c r="F160" s="276"/>
      <c r="G160" s="902"/>
      <c r="H160" s="903"/>
      <c r="I160" s="903"/>
      <c r="J160" s="903"/>
      <c r="K160" s="903"/>
      <c r="L160" s="903"/>
      <c r="M160" s="903"/>
      <c r="N160" s="903"/>
      <c r="O160" s="903"/>
      <c r="P160" s="903"/>
      <c r="Q160" s="904"/>
      <c r="R160" s="29"/>
      <c r="T160" s="45"/>
      <c r="U160" s="186"/>
    </row>
    <row r="161" spans="1:21">
      <c r="A161" s="50">
        <v>83</v>
      </c>
      <c r="B161" s="275"/>
      <c r="C161" s="276"/>
      <c r="D161" s="276"/>
      <c r="E161" s="276"/>
      <c r="F161" s="276"/>
      <c r="G161" s="902"/>
      <c r="H161" s="903"/>
      <c r="I161" s="903"/>
      <c r="J161" s="903"/>
      <c r="K161" s="903"/>
      <c r="L161" s="903"/>
      <c r="M161" s="903"/>
      <c r="N161" s="903"/>
      <c r="O161" s="903"/>
      <c r="P161" s="903"/>
      <c r="Q161" s="904"/>
      <c r="R161" s="29"/>
      <c r="T161" s="45"/>
      <c r="U161" s="186"/>
    </row>
    <row r="162" spans="1:21">
      <c r="A162" s="50">
        <v>84</v>
      </c>
      <c r="B162" s="275"/>
      <c r="C162" s="276"/>
      <c r="D162" s="276"/>
      <c r="E162" s="276"/>
      <c r="F162" s="276"/>
      <c r="G162" s="902"/>
      <c r="H162" s="903"/>
      <c r="I162" s="903"/>
      <c r="J162" s="903"/>
      <c r="K162" s="903"/>
      <c r="L162" s="903"/>
      <c r="M162" s="903"/>
      <c r="N162" s="903"/>
      <c r="O162" s="903"/>
      <c r="P162" s="903"/>
      <c r="Q162" s="904"/>
      <c r="R162" s="29"/>
      <c r="T162" s="45"/>
      <c r="U162" s="186"/>
    </row>
    <row r="163" spans="1:21">
      <c r="A163" s="50">
        <v>85</v>
      </c>
      <c r="B163" s="275"/>
      <c r="C163" s="276"/>
      <c r="D163" s="276"/>
      <c r="E163" s="276"/>
      <c r="F163" s="276"/>
      <c r="G163" s="902"/>
      <c r="H163" s="903"/>
      <c r="I163" s="903"/>
      <c r="J163" s="903"/>
      <c r="K163" s="903"/>
      <c r="L163" s="903"/>
      <c r="M163" s="903"/>
      <c r="N163" s="903"/>
      <c r="O163" s="903"/>
      <c r="P163" s="903"/>
      <c r="Q163" s="904"/>
      <c r="R163" s="29"/>
      <c r="T163" s="45"/>
      <c r="U163" s="186"/>
    </row>
    <row r="164" spans="1:21">
      <c r="A164" s="50">
        <v>86</v>
      </c>
      <c r="B164" s="275"/>
      <c r="C164" s="276"/>
      <c r="D164" s="276"/>
      <c r="E164" s="276"/>
      <c r="F164" s="276"/>
      <c r="G164" s="902"/>
      <c r="H164" s="903"/>
      <c r="I164" s="903"/>
      <c r="J164" s="903"/>
      <c r="K164" s="903"/>
      <c r="L164" s="903"/>
      <c r="M164" s="903"/>
      <c r="N164" s="903"/>
      <c r="O164" s="903"/>
      <c r="P164" s="903"/>
      <c r="Q164" s="904"/>
      <c r="R164" s="29"/>
      <c r="T164" s="45"/>
      <c r="U164" s="186"/>
    </row>
    <row r="165" spans="1:21">
      <c r="A165" s="50">
        <v>87</v>
      </c>
      <c r="B165" s="275"/>
      <c r="C165" s="276"/>
      <c r="D165" s="276"/>
      <c r="E165" s="276"/>
      <c r="F165" s="276"/>
      <c r="G165" s="902"/>
      <c r="H165" s="903"/>
      <c r="I165" s="903"/>
      <c r="J165" s="903"/>
      <c r="K165" s="903"/>
      <c r="L165" s="903"/>
      <c r="M165" s="903"/>
      <c r="N165" s="903"/>
      <c r="O165" s="903"/>
      <c r="P165" s="903"/>
      <c r="Q165" s="904"/>
      <c r="R165" s="29"/>
      <c r="T165" s="45"/>
      <c r="U165" s="186"/>
    </row>
    <row r="166" spans="1:21">
      <c r="A166" s="50">
        <v>88</v>
      </c>
      <c r="B166" s="275"/>
      <c r="C166" s="276"/>
      <c r="D166" s="276"/>
      <c r="E166" s="276"/>
      <c r="F166" s="276"/>
      <c r="G166" s="902"/>
      <c r="H166" s="903"/>
      <c r="I166" s="903"/>
      <c r="J166" s="903"/>
      <c r="K166" s="903"/>
      <c r="L166" s="903"/>
      <c r="M166" s="903"/>
      <c r="N166" s="903"/>
      <c r="O166" s="903"/>
      <c r="P166" s="903"/>
      <c r="Q166" s="904"/>
      <c r="R166" s="29"/>
      <c r="T166" s="45"/>
      <c r="U166" s="186"/>
    </row>
    <row r="167" spans="1:21">
      <c r="A167" s="50">
        <v>89</v>
      </c>
      <c r="B167" s="275"/>
      <c r="C167" s="276"/>
      <c r="D167" s="276"/>
      <c r="E167" s="276"/>
      <c r="F167" s="276"/>
      <c r="G167" s="902"/>
      <c r="H167" s="903"/>
      <c r="I167" s="903"/>
      <c r="J167" s="903"/>
      <c r="K167" s="903"/>
      <c r="L167" s="903"/>
      <c r="M167" s="903"/>
      <c r="N167" s="903"/>
      <c r="O167" s="903"/>
      <c r="P167" s="903"/>
      <c r="Q167" s="904"/>
      <c r="R167" s="29"/>
      <c r="T167" s="45"/>
      <c r="U167" s="186"/>
    </row>
    <row r="168" spans="1:21">
      <c r="A168" s="50">
        <v>90</v>
      </c>
      <c r="B168" s="275"/>
      <c r="C168" s="276"/>
      <c r="D168" s="276"/>
      <c r="E168" s="276"/>
      <c r="F168" s="276"/>
      <c r="G168" s="902"/>
      <c r="H168" s="903"/>
      <c r="I168" s="903"/>
      <c r="J168" s="903"/>
      <c r="K168" s="903"/>
      <c r="L168" s="903"/>
      <c r="M168" s="903"/>
      <c r="N168" s="903"/>
      <c r="O168" s="903"/>
      <c r="P168" s="903"/>
      <c r="Q168" s="904"/>
      <c r="R168" s="29"/>
      <c r="T168" s="45"/>
      <c r="U168" s="186"/>
    </row>
    <row r="169" spans="1:21">
      <c r="A169" s="50">
        <v>91</v>
      </c>
      <c r="B169" s="275"/>
      <c r="C169" s="276"/>
      <c r="D169" s="276"/>
      <c r="E169" s="276"/>
      <c r="F169" s="276"/>
      <c r="G169" s="902"/>
      <c r="H169" s="903"/>
      <c r="I169" s="903"/>
      <c r="J169" s="903"/>
      <c r="K169" s="903"/>
      <c r="L169" s="903"/>
      <c r="M169" s="903"/>
      <c r="N169" s="903"/>
      <c r="O169" s="903"/>
      <c r="P169" s="903"/>
      <c r="Q169" s="904"/>
      <c r="R169" s="29"/>
      <c r="T169" s="45"/>
      <c r="U169" s="186"/>
    </row>
    <row r="170" spans="1:21">
      <c r="A170" s="50">
        <v>92</v>
      </c>
      <c r="B170" s="275"/>
      <c r="C170" s="276"/>
      <c r="D170" s="276"/>
      <c r="E170" s="276"/>
      <c r="F170" s="276"/>
      <c r="G170" s="902"/>
      <c r="H170" s="903"/>
      <c r="I170" s="903"/>
      <c r="J170" s="903"/>
      <c r="K170" s="903"/>
      <c r="L170" s="903"/>
      <c r="M170" s="903"/>
      <c r="N170" s="903"/>
      <c r="O170" s="903"/>
      <c r="P170" s="903"/>
      <c r="Q170" s="904"/>
      <c r="R170" s="29"/>
      <c r="T170" s="45"/>
      <c r="U170" s="186"/>
    </row>
    <row r="171" spans="1:21">
      <c r="A171" s="50">
        <v>93</v>
      </c>
      <c r="B171" s="275"/>
      <c r="C171" s="276"/>
      <c r="D171" s="276"/>
      <c r="E171" s="276"/>
      <c r="F171" s="276"/>
      <c r="G171" s="902"/>
      <c r="H171" s="903"/>
      <c r="I171" s="903"/>
      <c r="J171" s="903"/>
      <c r="K171" s="903"/>
      <c r="L171" s="903"/>
      <c r="M171" s="903"/>
      <c r="N171" s="903"/>
      <c r="O171" s="903"/>
      <c r="P171" s="903"/>
      <c r="Q171" s="904"/>
      <c r="R171" s="29"/>
      <c r="T171" s="45"/>
      <c r="U171" s="186"/>
    </row>
    <row r="172" spans="1:21">
      <c r="A172" s="50">
        <v>94</v>
      </c>
      <c r="B172" s="275"/>
      <c r="C172" s="276"/>
      <c r="D172" s="276"/>
      <c r="E172" s="276"/>
      <c r="F172" s="276"/>
      <c r="G172" s="902"/>
      <c r="H172" s="903"/>
      <c r="I172" s="903"/>
      <c r="J172" s="903"/>
      <c r="K172" s="903"/>
      <c r="L172" s="903"/>
      <c r="M172" s="903"/>
      <c r="N172" s="903"/>
      <c r="O172" s="903"/>
      <c r="P172" s="903"/>
      <c r="Q172" s="904"/>
      <c r="R172" s="29"/>
      <c r="T172" s="45"/>
      <c r="U172" s="186"/>
    </row>
    <row r="173" spans="1:21">
      <c r="A173" s="50">
        <v>95</v>
      </c>
      <c r="B173" s="275"/>
      <c r="C173" s="276"/>
      <c r="D173" s="276"/>
      <c r="E173" s="276"/>
      <c r="F173" s="276"/>
      <c r="G173" s="902"/>
      <c r="H173" s="903"/>
      <c r="I173" s="903"/>
      <c r="J173" s="903"/>
      <c r="K173" s="903"/>
      <c r="L173" s="903"/>
      <c r="M173" s="903"/>
      <c r="N173" s="903"/>
      <c r="O173" s="903"/>
      <c r="P173" s="903"/>
      <c r="Q173" s="904"/>
      <c r="R173" s="29"/>
      <c r="T173" s="45"/>
      <c r="U173" s="186"/>
    </row>
    <row r="174" spans="1:21">
      <c r="A174" s="50">
        <v>96</v>
      </c>
      <c r="B174" s="275"/>
      <c r="C174" s="276"/>
      <c r="D174" s="276"/>
      <c r="E174" s="276"/>
      <c r="F174" s="276"/>
      <c r="G174" s="902"/>
      <c r="H174" s="903"/>
      <c r="I174" s="903"/>
      <c r="J174" s="903"/>
      <c r="K174" s="903"/>
      <c r="L174" s="903"/>
      <c r="M174" s="903"/>
      <c r="N174" s="903"/>
      <c r="O174" s="903"/>
      <c r="P174" s="903"/>
      <c r="Q174" s="904"/>
      <c r="R174" s="29"/>
      <c r="T174" s="45"/>
      <c r="U174" s="186"/>
    </row>
    <row r="175" spans="1:21">
      <c r="A175" s="50">
        <v>97</v>
      </c>
      <c r="B175" s="275"/>
      <c r="C175" s="276"/>
      <c r="D175" s="276"/>
      <c r="E175" s="276"/>
      <c r="F175" s="276"/>
      <c r="G175" s="902"/>
      <c r="H175" s="903"/>
      <c r="I175" s="903"/>
      <c r="J175" s="903"/>
      <c r="K175" s="903"/>
      <c r="L175" s="903"/>
      <c r="M175" s="903"/>
      <c r="N175" s="903"/>
      <c r="O175" s="903"/>
      <c r="P175" s="903"/>
      <c r="Q175" s="904"/>
      <c r="R175" s="29"/>
      <c r="T175" s="45"/>
      <c r="U175" s="186"/>
    </row>
    <row r="176" spans="1:21">
      <c r="A176" s="50">
        <v>98</v>
      </c>
      <c r="B176" s="275"/>
      <c r="C176" s="276"/>
      <c r="D176" s="276"/>
      <c r="E176" s="276"/>
      <c r="F176" s="276"/>
      <c r="G176" s="902"/>
      <c r="H176" s="903"/>
      <c r="I176" s="903"/>
      <c r="J176" s="903"/>
      <c r="K176" s="903"/>
      <c r="L176" s="903"/>
      <c r="M176" s="903"/>
      <c r="N176" s="903"/>
      <c r="O176" s="903"/>
      <c r="P176" s="903"/>
      <c r="Q176" s="904"/>
      <c r="R176" s="29"/>
    </row>
    <row r="177" spans="1:20">
      <c r="A177" s="50">
        <v>99</v>
      </c>
      <c r="B177" s="908"/>
      <c r="C177" s="909"/>
      <c r="D177" s="909"/>
      <c r="E177" s="909"/>
      <c r="F177" s="909"/>
      <c r="G177" s="910"/>
      <c r="H177" s="903"/>
      <c r="I177" s="903"/>
      <c r="J177" s="903"/>
      <c r="K177" s="903"/>
      <c r="L177" s="903"/>
      <c r="M177" s="903"/>
      <c r="N177" s="903"/>
      <c r="O177" s="903"/>
      <c r="P177" s="903"/>
      <c r="Q177" s="904"/>
      <c r="R177" s="29"/>
    </row>
    <row r="178" spans="1:20">
      <c r="A178" s="51">
        <v>100</v>
      </c>
      <c r="B178" s="911"/>
      <c r="C178" s="912"/>
      <c r="D178" s="912"/>
      <c r="E178" s="912"/>
      <c r="F178" s="912"/>
      <c r="G178" s="913"/>
      <c r="H178" s="914"/>
      <c r="I178" s="914"/>
      <c r="J178" s="914"/>
      <c r="K178" s="914"/>
      <c r="L178" s="914"/>
      <c r="M178" s="914"/>
      <c r="N178" s="914"/>
      <c r="O178" s="914"/>
      <c r="P178" s="914"/>
      <c r="Q178" s="915"/>
      <c r="R178" s="29"/>
    </row>
    <row r="179" spans="1:20">
      <c r="A179" s="51" t="s">
        <v>168</v>
      </c>
      <c r="B179" s="927">
        <f t="shared" ref="B179:H179" si="47">SUM(B78:B178)</f>
        <v>0</v>
      </c>
      <c r="C179" s="928">
        <f t="shared" si="47"/>
        <v>0</v>
      </c>
      <c r="D179" s="928">
        <f t="shared" si="47"/>
        <v>0</v>
      </c>
      <c r="E179" s="928">
        <f t="shared" si="47"/>
        <v>0</v>
      </c>
      <c r="F179" s="928">
        <f t="shared" si="47"/>
        <v>0</v>
      </c>
      <c r="G179" s="928">
        <f t="shared" si="47"/>
        <v>0</v>
      </c>
      <c r="H179" s="929">
        <f t="shared" si="47"/>
        <v>0</v>
      </c>
      <c r="I179" s="930">
        <f t="shared" ref="I179" si="48">SUM(I78:I178)</f>
        <v>0</v>
      </c>
      <c r="J179" s="930">
        <f t="shared" ref="J179" si="49">SUM(J78:J178)</f>
        <v>0</v>
      </c>
      <c r="K179" s="930">
        <f t="shared" ref="K179" si="50">SUM(K78:K178)</f>
        <v>0</v>
      </c>
      <c r="L179" s="930">
        <f t="shared" ref="L179" si="51">SUM(L78:L178)</f>
        <v>0</v>
      </c>
      <c r="M179" s="930">
        <f t="shared" ref="M179" si="52">SUM(M78:M178)</f>
        <v>0</v>
      </c>
      <c r="N179" s="930">
        <f t="shared" ref="N179" si="53">SUM(N78:N178)</f>
        <v>0</v>
      </c>
      <c r="O179" s="930">
        <f t="shared" ref="O179" si="54">SUM(O78:O178)</f>
        <v>0</v>
      </c>
      <c r="P179" s="930">
        <f t="shared" ref="P179" si="55">SUM(P78:P178)</f>
        <v>0</v>
      </c>
      <c r="Q179" s="931">
        <f t="shared" ref="Q179" si="56">SUM(Q78:Q178)</f>
        <v>0</v>
      </c>
      <c r="R179" s="932"/>
    </row>
    <row r="180" spans="1:20" ht="9.9499999999999993" customHeight="1"/>
    <row r="181" spans="1:20" ht="17.25">
      <c r="A181" s="3" t="s">
        <v>193</v>
      </c>
    </row>
    <row r="182" spans="1:20" ht="9.9499999999999993" customHeight="1"/>
    <row r="183" spans="1:20" ht="17.25">
      <c r="A183" s="139"/>
      <c r="B183" s="1109" t="s">
        <v>131</v>
      </c>
      <c r="C183" s="1110"/>
      <c r="D183" s="1110"/>
      <c r="E183" s="1110"/>
      <c r="F183" s="1110"/>
      <c r="G183" s="1110"/>
      <c r="H183" s="1109" t="s">
        <v>135</v>
      </c>
      <c r="I183" s="1110"/>
      <c r="J183" s="1110"/>
      <c r="K183" s="1110"/>
      <c r="L183" s="1110"/>
      <c r="M183" s="1110"/>
      <c r="N183" s="1110"/>
      <c r="O183" s="1110"/>
      <c r="P183" s="1110"/>
      <c r="Q183" s="1111"/>
      <c r="R183" s="1107" t="s">
        <v>152</v>
      </c>
    </row>
    <row r="184" spans="1:20">
      <c r="A184" s="140" t="s">
        <v>154</v>
      </c>
      <c r="B184" s="143">
        <v>2005</v>
      </c>
      <c r="C184" s="144">
        <v>2006</v>
      </c>
      <c r="D184" s="144">
        <v>2007</v>
      </c>
      <c r="E184" s="144">
        <v>2008</v>
      </c>
      <c r="F184" s="144">
        <v>2009</v>
      </c>
      <c r="G184" s="145">
        <v>2010</v>
      </c>
      <c r="H184" s="141">
        <v>2011</v>
      </c>
      <c r="I184" s="141">
        <v>2012</v>
      </c>
      <c r="J184" s="141">
        <v>2013</v>
      </c>
      <c r="K184" s="141">
        <v>2014</v>
      </c>
      <c r="L184" s="141">
        <v>2015</v>
      </c>
      <c r="M184" s="141">
        <v>2016</v>
      </c>
      <c r="N184" s="141">
        <v>2017</v>
      </c>
      <c r="O184" s="141">
        <v>2018</v>
      </c>
      <c r="P184" s="141">
        <v>2019</v>
      </c>
      <c r="Q184" s="142">
        <v>2020</v>
      </c>
      <c r="R184" s="1108"/>
      <c r="T184" s="45"/>
    </row>
    <row r="185" spans="1:20">
      <c r="A185" s="53">
        <v>0</v>
      </c>
      <c r="B185" s="917"/>
      <c r="C185" s="917"/>
      <c r="D185" s="917"/>
      <c r="E185" s="917"/>
      <c r="F185" s="917"/>
      <c r="G185" s="917"/>
      <c r="H185" s="918"/>
      <c r="I185" s="919"/>
      <c r="J185" s="919"/>
      <c r="K185" s="919"/>
      <c r="L185" s="919"/>
      <c r="M185" s="919"/>
      <c r="N185" s="919"/>
      <c r="O185" s="919"/>
      <c r="P185" s="919"/>
      <c r="Q185" s="920"/>
      <c r="R185" s="29"/>
      <c r="T185" s="45"/>
    </row>
    <row r="186" spans="1:20">
      <c r="A186" s="24">
        <v>1</v>
      </c>
      <c r="B186" s="917"/>
      <c r="C186" s="917"/>
      <c r="D186" s="917"/>
      <c r="E186" s="917"/>
      <c r="F186" s="917"/>
      <c r="G186" s="917"/>
      <c r="H186" s="921"/>
      <c r="I186" s="922"/>
      <c r="J186" s="922"/>
      <c r="K186" s="922"/>
      <c r="L186" s="922"/>
      <c r="M186" s="922"/>
      <c r="N186" s="922"/>
      <c r="O186" s="922"/>
      <c r="P186" s="922"/>
      <c r="Q186" s="923"/>
      <c r="R186" s="29"/>
      <c r="T186" s="45"/>
    </row>
    <row r="187" spans="1:20">
      <c r="A187" s="24">
        <v>2</v>
      </c>
      <c r="B187" s="917"/>
      <c r="C187" s="917"/>
      <c r="D187" s="917"/>
      <c r="E187" s="917"/>
      <c r="F187" s="917"/>
      <c r="G187" s="917"/>
      <c r="H187" s="921"/>
      <c r="I187" s="922"/>
      <c r="J187" s="922"/>
      <c r="K187" s="922"/>
      <c r="L187" s="922"/>
      <c r="M187" s="922"/>
      <c r="N187" s="922"/>
      <c r="O187" s="922"/>
      <c r="P187" s="922"/>
      <c r="Q187" s="923"/>
      <c r="R187" s="29"/>
      <c r="T187" s="45"/>
    </row>
    <row r="188" spans="1:20">
      <c r="A188" s="24">
        <v>3</v>
      </c>
      <c r="B188" s="917"/>
      <c r="C188" s="917"/>
      <c r="D188" s="917"/>
      <c r="E188" s="917"/>
      <c r="F188" s="917"/>
      <c r="G188" s="917"/>
      <c r="H188" s="921"/>
      <c r="I188" s="922"/>
      <c r="J188" s="922"/>
      <c r="K188" s="922"/>
      <c r="L188" s="922"/>
      <c r="M188" s="922"/>
      <c r="N188" s="922"/>
      <c r="O188" s="922"/>
      <c r="P188" s="922"/>
      <c r="Q188" s="923"/>
      <c r="R188" s="29"/>
      <c r="T188" s="45"/>
    </row>
    <row r="189" spans="1:20">
      <c r="A189" s="24">
        <v>4</v>
      </c>
      <c r="B189" s="917"/>
      <c r="C189" s="917"/>
      <c r="D189" s="917"/>
      <c r="E189" s="917"/>
      <c r="F189" s="917"/>
      <c r="G189" s="917"/>
      <c r="H189" s="921"/>
      <c r="I189" s="922"/>
      <c r="J189" s="922"/>
      <c r="K189" s="922"/>
      <c r="L189" s="922"/>
      <c r="M189" s="922"/>
      <c r="N189" s="922"/>
      <c r="O189" s="922"/>
      <c r="P189" s="922"/>
      <c r="Q189" s="923"/>
      <c r="R189" s="29"/>
      <c r="T189" s="45"/>
    </row>
    <row r="190" spans="1:20">
      <c r="A190" s="24">
        <v>5</v>
      </c>
      <c r="B190" s="917"/>
      <c r="C190" s="917"/>
      <c r="D190" s="917"/>
      <c r="E190" s="917"/>
      <c r="F190" s="917"/>
      <c r="G190" s="917"/>
      <c r="H190" s="921"/>
      <c r="I190" s="922"/>
      <c r="J190" s="922"/>
      <c r="K190" s="922"/>
      <c r="L190" s="922"/>
      <c r="M190" s="922"/>
      <c r="N190" s="922"/>
      <c r="O190" s="922"/>
      <c r="P190" s="922"/>
      <c r="Q190" s="923"/>
      <c r="R190" s="29"/>
      <c r="T190" s="45"/>
    </row>
    <row r="191" spans="1:20">
      <c r="A191" s="24">
        <v>6</v>
      </c>
      <c r="B191" s="917"/>
      <c r="C191" s="917"/>
      <c r="D191" s="917"/>
      <c r="E191" s="917"/>
      <c r="F191" s="917"/>
      <c r="G191" s="917"/>
      <c r="H191" s="921"/>
      <c r="I191" s="922"/>
      <c r="J191" s="922"/>
      <c r="K191" s="922"/>
      <c r="L191" s="922"/>
      <c r="M191" s="922"/>
      <c r="N191" s="922"/>
      <c r="O191" s="922"/>
      <c r="P191" s="922"/>
      <c r="Q191" s="923"/>
      <c r="R191" s="29"/>
      <c r="T191" s="45"/>
    </row>
    <row r="192" spans="1:20">
      <c r="A192" s="24">
        <v>7</v>
      </c>
      <c r="B192" s="917"/>
      <c r="C192" s="917"/>
      <c r="D192" s="917"/>
      <c r="E192" s="917"/>
      <c r="F192" s="917"/>
      <c r="G192" s="917"/>
      <c r="H192" s="921"/>
      <c r="I192" s="922"/>
      <c r="J192" s="922"/>
      <c r="K192" s="922"/>
      <c r="L192" s="922"/>
      <c r="M192" s="922"/>
      <c r="N192" s="922"/>
      <c r="O192" s="922"/>
      <c r="P192" s="922"/>
      <c r="Q192" s="923"/>
      <c r="R192" s="29"/>
      <c r="T192" s="45"/>
    </row>
    <row r="193" spans="1:20">
      <c r="A193" s="24">
        <v>8</v>
      </c>
      <c r="B193" s="917"/>
      <c r="C193" s="917"/>
      <c r="D193" s="917"/>
      <c r="E193" s="917"/>
      <c r="F193" s="917"/>
      <c r="G193" s="917"/>
      <c r="H193" s="921"/>
      <c r="I193" s="922"/>
      <c r="J193" s="922"/>
      <c r="K193" s="922"/>
      <c r="L193" s="922"/>
      <c r="M193" s="922"/>
      <c r="N193" s="922"/>
      <c r="O193" s="922"/>
      <c r="P193" s="922"/>
      <c r="Q193" s="923"/>
      <c r="R193" s="29"/>
      <c r="T193" s="45"/>
    </row>
    <row r="194" spans="1:20">
      <c r="A194" s="24">
        <v>9</v>
      </c>
      <c r="B194" s="917"/>
      <c r="C194" s="917"/>
      <c r="D194" s="917"/>
      <c r="E194" s="917"/>
      <c r="F194" s="917"/>
      <c r="G194" s="917"/>
      <c r="H194" s="921"/>
      <c r="I194" s="922"/>
      <c r="J194" s="922"/>
      <c r="K194" s="922"/>
      <c r="L194" s="922"/>
      <c r="M194" s="922"/>
      <c r="N194" s="922"/>
      <c r="O194" s="922"/>
      <c r="P194" s="922"/>
      <c r="Q194" s="923"/>
      <c r="R194" s="29"/>
      <c r="T194" s="45"/>
    </row>
    <row r="195" spans="1:20">
      <c r="A195" s="24">
        <v>10</v>
      </c>
      <c r="B195" s="917"/>
      <c r="C195" s="917"/>
      <c r="D195" s="917"/>
      <c r="E195" s="917"/>
      <c r="F195" s="917"/>
      <c r="G195" s="917"/>
      <c r="H195" s="921"/>
      <c r="I195" s="922"/>
      <c r="J195" s="922"/>
      <c r="K195" s="922"/>
      <c r="L195" s="922"/>
      <c r="M195" s="922"/>
      <c r="N195" s="922"/>
      <c r="O195" s="922"/>
      <c r="P195" s="922"/>
      <c r="Q195" s="923"/>
      <c r="R195" s="29"/>
      <c r="T195" s="45"/>
    </row>
    <row r="196" spans="1:20">
      <c r="A196" s="24">
        <v>11</v>
      </c>
      <c r="B196" s="917"/>
      <c r="C196" s="917"/>
      <c r="D196" s="917"/>
      <c r="E196" s="917"/>
      <c r="F196" s="917"/>
      <c r="G196" s="917"/>
      <c r="H196" s="921"/>
      <c r="I196" s="922"/>
      <c r="J196" s="922"/>
      <c r="K196" s="922"/>
      <c r="L196" s="922"/>
      <c r="M196" s="922"/>
      <c r="N196" s="922"/>
      <c r="O196" s="922"/>
      <c r="P196" s="922"/>
      <c r="Q196" s="923"/>
      <c r="R196" s="29"/>
      <c r="T196" s="45"/>
    </row>
    <row r="197" spans="1:20">
      <c r="A197" s="24">
        <v>12</v>
      </c>
      <c r="B197" s="917"/>
      <c r="C197" s="917"/>
      <c r="D197" s="917"/>
      <c r="E197" s="917"/>
      <c r="F197" s="917"/>
      <c r="G197" s="917"/>
      <c r="H197" s="921"/>
      <c r="I197" s="922"/>
      <c r="J197" s="922"/>
      <c r="K197" s="922"/>
      <c r="L197" s="922"/>
      <c r="M197" s="922"/>
      <c r="N197" s="922"/>
      <c r="O197" s="922"/>
      <c r="P197" s="922"/>
      <c r="Q197" s="923"/>
      <c r="R197" s="29"/>
      <c r="T197" s="45"/>
    </row>
    <row r="198" spans="1:20">
      <c r="A198" s="24">
        <v>13</v>
      </c>
      <c r="B198" s="917"/>
      <c r="C198" s="917"/>
      <c r="D198" s="917"/>
      <c r="E198" s="917"/>
      <c r="F198" s="917"/>
      <c r="G198" s="917"/>
      <c r="H198" s="921"/>
      <c r="I198" s="922"/>
      <c r="J198" s="922"/>
      <c r="K198" s="922"/>
      <c r="L198" s="922"/>
      <c r="M198" s="922"/>
      <c r="N198" s="922"/>
      <c r="O198" s="922"/>
      <c r="P198" s="922"/>
      <c r="Q198" s="923"/>
      <c r="R198" s="29"/>
      <c r="T198" s="45"/>
    </row>
    <row r="199" spans="1:20">
      <c r="A199" s="24">
        <v>14</v>
      </c>
      <c r="B199" s="917"/>
      <c r="C199" s="917"/>
      <c r="D199" s="917"/>
      <c r="E199" s="917"/>
      <c r="F199" s="917"/>
      <c r="G199" s="917"/>
      <c r="H199" s="921"/>
      <c r="I199" s="922"/>
      <c r="J199" s="922"/>
      <c r="K199" s="922"/>
      <c r="L199" s="922"/>
      <c r="M199" s="922"/>
      <c r="N199" s="922"/>
      <c r="O199" s="922"/>
      <c r="P199" s="922"/>
      <c r="Q199" s="923"/>
      <c r="R199" s="29"/>
      <c r="T199" s="45"/>
    </row>
    <row r="200" spans="1:20">
      <c r="A200" s="24">
        <v>15</v>
      </c>
      <c r="B200" s="917"/>
      <c r="C200" s="917"/>
      <c r="D200" s="917"/>
      <c r="E200" s="917"/>
      <c r="F200" s="917"/>
      <c r="G200" s="917"/>
      <c r="H200" s="921"/>
      <c r="I200" s="922"/>
      <c r="J200" s="922"/>
      <c r="K200" s="922"/>
      <c r="L200" s="922"/>
      <c r="M200" s="922"/>
      <c r="N200" s="922"/>
      <c r="O200" s="922"/>
      <c r="P200" s="922"/>
      <c r="Q200" s="923"/>
      <c r="R200" s="29"/>
      <c r="T200" s="45"/>
    </row>
    <row r="201" spans="1:20">
      <c r="A201" s="24">
        <v>16</v>
      </c>
      <c r="B201" s="917"/>
      <c r="C201" s="917"/>
      <c r="D201" s="917"/>
      <c r="E201" s="917"/>
      <c r="F201" s="917"/>
      <c r="G201" s="917"/>
      <c r="H201" s="921"/>
      <c r="I201" s="922"/>
      <c r="J201" s="922"/>
      <c r="K201" s="922"/>
      <c r="L201" s="922"/>
      <c r="M201" s="922"/>
      <c r="N201" s="922"/>
      <c r="O201" s="922"/>
      <c r="P201" s="922"/>
      <c r="Q201" s="923"/>
      <c r="R201" s="29"/>
      <c r="T201" s="45"/>
    </row>
    <row r="202" spans="1:20">
      <c r="A202" s="24">
        <v>17</v>
      </c>
      <c r="B202" s="917"/>
      <c r="C202" s="917"/>
      <c r="D202" s="917"/>
      <c r="E202" s="917"/>
      <c r="F202" s="917"/>
      <c r="G202" s="917"/>
      <c r="H202" s="921"/>
      <c r="I202" s="922"/>
      <c r="J202" s="922"/>
      <c r="K202" s="922"/>
      <c r="L202" s="922"/>
      <c r="M202" s="922"/>
      <c r="N202" s="922"/>
      <c r="O202" s="922"/>
      <c r="P202" s="922"/>
      <c r="Q202" s="923"/>
      <c r="R202" s="29"/>
      <c r="T202" s="45"/>
    </row>
    <row r="203" spans="1:20">
      <c r="A203" s="24">
        <v>18</v>
      </c>
      <c r="B203" s="917"/>
      <c r="C203" s="917"/>
      <c r="D203" s="917"/>
      <c r="E203" s="917"/>
      <c r="F203" s="917"/>
      <c r="G203" s="917"/>
      <c r="H203" s="921"/>
      <c r="I203" s="922"/>
      <c r="J203" s="922"/>
      <c r="K203" s="922"/>
      <c r="L203" s="922"/>
      <c r="M203" s="922"/>
      <c r="N203" s="922"/>
      <c r="O203" s="922"/>
      <c r="P203" s="922"/>
      <c r="Q203" s="923"/>
      <c r="R203" s="29"/>
      <c r="T203" s="45"/>
    </row>
    <row r="204" spans="1:20">
      <c r="A204" s="24">
        <v>19</v>
      </c>
      <c r="B204" s="917"/>
      <c r="C204" s="917"/>
      <c r="D204" s="917"/>
      <c r="E204" s="917"/>
      <c r="F204" s="917"/>
      <c r="G204" s="917"/>
      <c r="H204" s="921"/>
      <c r="I204" s="922"/>
      <c r="J204" s="922"/>
      <c r="K204" s="922"/>
      <c r="L204" s="922"/>
      <c r="M204" s="922"/>
      <c r="N204" s="922"/>
      <c r="O204" s="922"/>
      <c r="P204" s="922"/>
      <c r="Q204" s="923"/>
      <c r="R204" s="29"/>
      <c r="T204" s="45"/>
    </row>
    <row r="205" spans="1:20">
      <c r="A205" s="24">
        <v>20</v>
      </c>
      <c r="B205" s="917"/>
      <c r="C205" s="917"/>
      <c r="D205" s="917"/>
      <c r="E205" s="917"/>
      <c r="F205" s="917"/>
      <c r="G205" s="917"/>
      <c r="H205" s="921"/>
      <c r="I205" s="922"/>
      <c r="J205" s="922"/>
      <c r="K205" s="922"/>
      <c r="L205" s="922"/>
      <c r="M205" s="922"/>
      <c r="N205" s="922"/>
      <c r="O205" s="922"/>
      <c r="P205" s="922"/>
      <c r="Q205" s="923"/>
      <c r="R205" s="29"/>
      <c r="T205" s="45"/>
    </row>
    <row r="206" spans="1:20">
      <c r="A206" s="24">
        <v>21</v>
      </c>
      <c r="B206" s="917"/>
      <c r="C206" s="917"/>
      <c r="D206" s="917"/>
      <c r="E206" s="917"/>
      <c r="F206" s="917"/>
      <c r="G206" s="917"/>
      <c r="H206" s="921"/>
      <c r="I206" s="922"/>
      <c r="J206" s="922"/>
      <c r="K206" s="922"/>
      <c r="L206" s="922"/>
      <c r="M206" s="922"/>
      <c r="N206" s="922"/>
      <c r="O206" s="922"/>
      <c r="P206" s="922"/>
      <c r="Q206" s="923"/>
      <c r="R206" s="29"/>
      <c r="T206" s="45"/>
    </row>
    <row r="207" spans="1:20">
      <c r="A207" s="24">
        <v>22</v>
      </c>
      <c r="B207" s="917"/>
      <c r="C207" s="917"/>
      <c r="D207" s="917"/>
      <c r="E207" s="917"/>
      <c r="F207" s="917"/>
      <c r="G207" s="917"/>
      <c r="H207" s="921"/>
      <c r="I207" s="922"/>
      <c r="J207" s="922"/>
      <c r="K207" s="922"/>
      <c r="L207" s="922"/>
      <c r="M207" s="922"/>
      <c r="N207" s="922"/>
      <c r="O207" s="922"/>
      <c r="P207" s="922"/>
      <c r="Q207" s="923"/>
      <c r="R207" s="29"/>
      <c r="T207" s="45"/>
    </row>
    <row r="208" spans="1:20">
      <c r="A208" s="24">
        <v>23</v>
      </c>
      <c r="B208" s="917"/>
      <c r="C208" s="917"/>
      <c r="D208" s="917"/>
      <c r="E208" s="917"/>
      <c r="F208" s="917"/>
      <c r="G208" s="917"/>
      <c r="H208" s="921"/>
      <c r="I208" s="922"/>
      <c r="J208" s="922"/>
      <c r="K208" s="922"/>
      <c r="L208" s="922"/>
      <c r="M208" s="922"/>
      <c r="N208" s="922"/>
      <c r="O208" s="922"/>
      <c r="P208" s="922"/>
      <c r="Q208" s="923"/>
      <c r="R208" s="29"/>
      <c r="T208" s="45"/>
    </row>
    <row r="209" spans="1:20">
      <c r="A209" s="24">
        <v>24</v>
      </c>
      <c r="B209" s="917"/>
      <c r="C209" s="917"/>
      <c r="D209" s="917"/>
      <c r="E209" s="917"/>
      <c r="F209" s="917"/>
      <c r="G209" s="917"/>
      <c r="H209" s="921"/>
      <c r="I209" s="922"/>
      <c r="J209" s="922"/>
      <c r="K209" s="922"/>
      <c r="L209" s="922"/>
      <c r="M209" s="922"/>
      <c r="N209" s="922"/>
      <c r="O209" s="922"/>
      <c r="P209" s="922"/>
      <c r="Q209" s="923"/>
      <c r="R209" s="29"/>
      <c r="T209" s="45"/>
    </row>
    <row r="210" spans="1:20">
      <c r="A210" s="24">
        <v>25</v>
      </c>
      <c r="B210" s="917"/>
      <c r="C210" s="917"/>
      <c r="D210" s="917"/>
      <c r="E210" s="917"/>
      <c r="F210" s="917"/>
      <c r="G210" s="917"/>
      <c r="H210" s="921"/>
      <c r="I210" s="922"/>
      <c r="J210" s="922"/>
      <c r="K210" s="922"/>
      <c r="L210" s="922"/>
      <c r="M210" s="922"/>
      <c r="N210" s="922"/>
      <c r="O210" s="922"/>
      <c r="P210" s="922"/>
      <c r="Q210" s="923"/>
      <c r="R210" s="29"/>
      <c r="T210" s="45"/>
    </row>
    <row r="211" spans="1:20">
      <c r="A211" s="24">
        <v>26</v>
      </c>
      <c r="B211" s="917"/>
      <c r="C211" s="917"/>
      <c r="D211" s="917"/>
      <c r="E211" s="917"/>
      <c r="F211" s="917"/>
      <c r="G211" s="917"/>
      <c r="H211" s="921"/>
      <c r="I211" s="922"/>
      <c r="J211" s="922"/>
      <c r="K211" s="922"/>
      <c r="L211" s="922"/>
      <c r="M211" s="922"/>
      <c r="N211" s="922"/>
      <c r="O211" s="922"/>
      <c r="P211" s="922"/>
      <c r="Q211" s="923"/>
      <c r="R211" s="29"/>
      <c r="T211" s="45"/>
    </row>
    <row r="212" spans="1:20">
      <c r="A212" s="24">
        <v>27</v>
      </c>
      <c r="B212" s="917"/>
      <c r="C212" s="917"/>
      <c r="D212" s="917"/>
      <c r="E212" s="917"/>
      <c r="F212" s="917"/>
      <c r="G212" s="917"/>
      <c r="H212" s="921"/>
      <c r="I212" s="922"/>
      <c r="J212" s="922"/>
      <c r="K212" s="922"/>
      <c r="L212" s="922"/>
      <c r="M212" s="922"/>
      <c r="N212" s="922"/>
      <c r="O212" s="922"/>
      <c r="P212" s="922"/>
      <c r="Q212" s="923"/>
      <c r="R212" s="29"/>
      <c r="T212" s="45"/>
    </row>
    <row r="213" spans="1:20">
      <c r="A213" s="24">
        <v>28</v>
      </c>
      <c r="B213" s="917"/>
      <c r="C213" s="917"/>
      <c r="D213" s="917"/>
      <c r="E213" s="917"/>
      <c r="F213" s="917"/>
      <c r="G213" s="917"/>
      <c r="H213" s="921"/>
      <c r="I213" s="922"/>
      <c r="J213" s="922"/>
      <c r="K213" s="922"/>
      <c r="L213" s="922"/>
      <c r="M213" s="922"/>
      <c r="N213" s="922"/>
      <c r="O213" s="922"/>
      <c r="P213" s="922"/>
      <c r="Q213" s="923"/>
      <c r="R213" s="29"/>
      <c r="T213" s="45"/>
    </row>
    <row r="214" spans="1:20">
      <c r="A214" s="24">
        <v>29</v>
      </c>
      <c r="B214" s="917"/>
      <c r="C214" s="917"/>
      <c r="D214" s="917"/>
      <c r="E214" s="917"/>
      <c r="F214" s="917"/>
      <c r="G214" s="917"/>
      <c r="H214" s="921"/>
      <c r="I214" s="922"/>
      <c r="J214" s="922"/>
      <c r="K214" s="922"/>
      <c r="L214" s="922"/>
      <c r="M214" s="922"/>
      <c r="N214" s="922"/>
      <c r="O214" s="922"/>
      <c r="P214" s="922"/>
      <c r="Q214" s="923"/>
      <c r="R214" s="29"/>
      <c r="T214" s="45"/>
    </row>
    <row r="215" spans="1:20">
      <c r="A215" s="24">
        <v>30</v>
      </c>
      <c r="B215" s="917"/>
      <c r="C215" s="917"/>
      <c r="D215" s="917"/>
      <c r="E215" s="917"/>
      <c r="F215" s="917"/>
      <c r="G215" s="917"/>
      <c r="H215" s="921"/>
      <c r="I215" s="922"/>
      <c r="J215" s="922"/>
      <c r="K215" s="922"/>
      <c r="L215" s="922"/>
      <c r="M215" s="922"/>
      <c r="N215" s="922"/>
      <c r="O215" s="922"/>
      <c r="P215" s="922"/>
      <c r="Q215" s="923"/>
      <c r="R215" s="29"/>
      <c r="T215" s="45"/>
    </row>
    <row r="216" spans="1:20">
      <c r="A216" s="24">
        <v>31</v>
      </c>
      <c r="B216" s="917"/>
      <c r="C216" s="917"/>
      <c r="D216" s="917"/>
      <c r="E216" s="917"/>
      <c r="F216" s="917"/>
      <c r="G216" s="917"/>
      <c r="H216" s="921"/>
      <c r="I216" s="922"/>
      <c r="J216" s="922"/>
      <c r="K216" s="922"/>
      <c r="L216" s="922"/>
      <c r="M216" s="922"/>
      <c r="N216" s="922"/>
      <c r="O216" s="922"/>
      <c r="P216" s="922"/>
      <c r="Q216" s="923"/>
      <c r="R216" s="29"/>
      <c r="T216" s="45"/>
    </row>
    <row r="217" spans="1:20">
      <c r="A217" s="24">
        <v>32</v>
      </c>
      <c r="B217" s="917"/>
      <c r="C217" s="917"/>
      <c r="D217" s="917"/>
      <c r="E217" s="917"/>
      <c r="F217" s="917"/>
      <c r="G217" s="917"/>
      <c r="H217" s="921"/>
      <c r="I217" s="922"/>
      <c r="J217" s="922"/>
      <c r="K217" s="922"/>
      <c r="L217" s="922"/>
      <c r="M217" s="922"/>
      <c r="N217" s="922"/>
      <c r="O217" s="922"/>
      <c r="P217" s="922"/>
      <c r="Q217" s="923"/>
      <c r="R217" s="29"/>
      <c r="T217" s="45"/>
    </row>
    <row r="218" spans="1:20">
      <c r="A218" s="24">
        <v>33</v>
      </c>
      <c r="B218" s="917"/>
      <c r="C218" s="917"/>
      <c r="D218" s="917"/>
      <c r="E218" s="917"/>
      <c r="F218" s="917"/>
      <c r="G218" s="917"/>
      <c r="H218" s="921"/>
      <c r="I218" s="922"/>
      <c r="J218" s="922"/>
      <c r="K218" s="922"/>
      <c r="L218" s="922"/>
      <c r="M218" s="922"/>
      <c r="N218" s="922"/>
      <c r="O218" s="922"/>
      <c r="P218" s="922"/>
      <c r="Q218" s="923"/>
      <c r="R218" s="29"/>
      <c r="T218" s="45"/>
    </row>
    <row r="219" spans="1:20">
      <c r="A219" s="24">
        <v>34</v>
      </c>
      <c r="B219" s="917"/>
      <c r="C219" s="917"/>
      <c r="D219" s="917"/>
      <c r="E219" s="917"/>
      <c r="F219" s="917"/>
      <c r="G219" s="917"/>
      <c r="H219" s="921"/>
      <c r="I219" s="922"/>
      <c r="J219" s="922"/>
      <c r="K219" s="922"/>
      <c r="L219" s="922"/>
      <c r="M219" s="922"/>
      <c r="N219" s="922"/>
      <c r="O219" s="922"/>
      <c r="P219" s="922"/>
      <c r="Q219" s="923"/>
      <c r="R219" s="29"/>
      <c r="T219" s="45"/>
    </row>
    <row r="220" spans="1:20">
      <c r="A220" s="24">
        <v>35</v>
      </c>
      <c r="B220" s="917"/>
      <c r="C220" s="917"/>
      <c r="D220" s="917"/>
      <c r="E220" s="917"/>
      <c r="F220" s="917"/>
      <c r="G220" s="917"/>
      <c r="H220" s="921"/>
      <c r="I220" s="922"/>
      <c r="J220" s="922"/>
      <c r="K220" s="922"/>
      <c r="L220" s="922"/>
      <c r="M220" s="922"/>
      <c r="N220" s="922"/>
      <c r="O220" s="922"/>
      <c r="P220" s="922"/>
      <c r="Q220" s="923"/>
      <c r="R220" s="29"/>
      <c r="T220" s="45"/>
    </row>
    <row r="221" spans="1:20">
      <c r="A221" s="24">
        <v>36</v>
      </c>
      <c r="B221" s="917"/>
      <c r="C221" s="917"/>
      <c r="D221" s="917"/>
      <c r="E221" s="917"/>
      <c r="F221" s="917"/>
      <c r="G221" s="917"/>
      <c r="H221" s="921"/>
      <c r="I221" s="922"/>
      <c r="J221" s="922"/>
      <c r="K221" s="922"/>
      <c r="L221" s="922"/>
      <c r="M221" s="922"/>
      <c r="N221" s="922"/>
      <c r="O221" s="922"/>
      <c r="P221" s="922"/>
      <c r="Q221" s="923"/>
      <c r="R221" s="29"/>
      <c r="T221" s="45"/>
    </row>
    <row r="222" spans="1:20">
      <c r="A222" s="24">
        <v>37</v>
      </c>
      <c r="B222" s="917"/>
      <c r="C222" s="917"/>
      <c r="D222" s="917"/>
      <c r="E222" s="917"/>
      <c r="F222" s="917"/>
      <c r="G222" s="917"/>
      <c r="H222" s="921"/>
      <c r="I222" s="922"/>
      <c r="J222" s="922"/>
      <c r="K222" s="922"/>
      <c r="L222" s="922"/>
      <c r="M222" s="922"/>
      <c r="N222" s="922"/>
      <c r="O222" s="922"/>
      <c r="P222" s="922"/>
      <c r="Q222" s="923"/>
      <c r="R222" s="29"/>
      <c r="T222" s="45"/>
    </row>
    <row r="223" spans="1:20">
      <c r="A223" s="24">
        <v>38</v>
      </c>
      <c r="B223" s="917"/>
      <c r="C223" s="917"/>
      <c r="D223" s="917"/>
      <c r="E223" s="917"/>
      <c r="F223" s="917"/>
      <c r="G223" s="917"/>
      <c r="H223" s="921"/>
      <c r="I223" s="922"/>
      <c r="J223" s="922"/>
      <c r="K223" s="922"/>
      <c r="L223" s="922"/>
      <c r="M223" s="922"/>
      <c r="N223" s="922"/>
      <c r="O223" s="922"/>
      <c r="P223" s="922"/>
      <c r="Q223" s="923"/>
      <c r="R223" s="29"/>
      <c r="T223" s="45"/>
    </row>
    <row r="224" spans="1:20">
      <c r="A224" s="24">
        <v>39</v>
      </c>
      <c r="B224" s="917"/>
      <c r="C224" s="917"/>
      <c r="D224" s="917"/>
      <c r="E224" s="917"/>
      <c r="F224" s="917"/>
      <c r="G224" s="917"/>
      <c r="H224" s="921"/>
      <c r="I224" s="922"/>
      <c r="J224" s="922"/>
      <c r="K224" s="922"/>
      <c r="L224" s="922"/>
      <c r="M224" s="922"/>
      <c r="N224" s="922"/>
      <c r="O224" s="922"/>
      <c r="P224" s="922"/>
      <c r="Q224" s="923"/>
      <c r="R224" s="29"/>
      <c r="T224" s="45"/>
    </row>
    <row r="225" spans="1:20">
      <c r="A225" s="24">
        <v>40</v>
      </c>
      <c r="B225" s="917"/>
      <c r="C225" s="917"/>
      <c r="D225" s="917"/>
      <c r="E225" s="917"/>
      <c r="F225" s="917"/>
      <c r="G225" s="917"/>
      <c r="H225" s="921"/>
      <c r="I225" s="922"/>
      <c r="J225" s="922"/>
      <c r="K225" s="922"/>
      <c r="L225" s="922"/>
      <c r="M225" s="922"/>
      <c r="N225" s="922"/>
      <c r="O225" s="922"/>
      <c r="P225" s="922"/>
      <c r="Q225" s="923"/>
      <c r="R225" s="29"/>
      <c r="T225" s="45"/>
    </row>
    <row r="226" spans="1:20">
      <c r="A226" s="24">
        <v>41</v>
      </c>
      <c r="B226" s="917"/>
      <c r="C226" s="917"/>
      <c r="D226" s="917"/>
      <c r="E226" s="917"/>
      <c r="F226" s="917"/>
      <c r="G226" s="917"/>
      <c r="H226" s="921"/>
      <c r="I226" s="922"/>
      <c r="J226" s="922"/>
      <c r="K226" s="922"/>
      <c r="L226" s="922"/>
      <c r="M226" s="922"/>
      <c r="N226" s="922"/>
      <c r="O226" s="922"/>
      <c r="P226" s="922"/>
      <c r="Q226" s="923"/>
      <c r="R226" s="29"/>
      <c r="T226" s="45"/>
    </row>
    <row r="227" spans="1:20">
      <c r="A227" s="24">
        <v>42</v>
      </c>
      <c r="B227" s="917"/>
      <c r="C227" s="917"/>
      <c r="D227" s="917"/>
      <c r="E227" s="917"/>
      <c r="F227" s="917"/>
      <c r="G227" s="917"/>
      <c r="H227" s="921"/>
      <c r="I227" s="922"/>
      <c r="J227" s="922"/>
      <c r="K227" s="922"/>
      <c r="L227" s="922"/>
      <c r="M227" s="922"/>
      <c r="N227" s="922"/>
      <c r="O227" s="922"/>
      <c r="P227" s="922"/>
      <c r="Q227" s="923"/>
      <c r="R227" s="29"/>
      <c r="T227" s="45"/>
    </row>
    <row r="228" spans="1:20">
      <c r="A228" s="24">
        <v>43</v>
      </c>
      <c r="B228" s="917"/>
      <c r="C228" s="917"/>
      <c r="D228" s="917"/>
      <c r="E228" s="917"/>
      <c r="F228" s="917"/>
      <c r="G228" s="917"/>
      <c r="H228" s="921"/>
      <c r="I228" s="922"/>
      <c r="J228" s="922"/>
      <c r="K228" s="922"/>
      <c r="L228" s="922"/>
      <c r="M228" s="922"/>
      <c r="N228" s="922"/>
      <c r="O228" s="922"/>
      <c r="P228" s="922"/>
      <c r="Q228" s="923"/>
      <c r="R228" s="29"/>
      <c r="T228" s="45"/>
    </row>
    <row r="229" spans="1:20">
      <c r="A229" s="24">
        <v>44</v>
      </c>
      <c r="B229" s="917"/>
      <c r="C229" s="917"/>
      <c r="D229" s="917"/>
      <c r="E229" s="917"/>
      <c r="F229" s="917"/>
      <c r="G229" s="917"/>
      <c r="H229" s="921"/>
      <c r="I229" s="922"/>
      <c r="J229" s="922"/>
      <c r="K229" s="922"/>
      <c r="L229" s="922"/>
      <c r="M229" s="922"/>
      <c r="N229" s="922"/>
      <c r="O229" s="922"/>
      <c r="P229" s="922"/>
      <c r="Q229" s="923"/>
      <c r="R229" s="29"/>
      <c r="T229" s="45"/>
    </row>
    <row r="230" spans="1:20">
      <c r="A230" s="24">
        <v>45</v>
      </c>
      <c r="B230" s="917"/>
      <c r="C230" s="917"/>
      <c r="D230" s="917"/>
      <c r="E230" s="917"/>
      <c r="F230" s="917"/>
      <c r="G230" s="917"/>
      <c r="H230" s="921"/>
      <c r="I230" s="922"/>
      <c r="J230" s="922"/>
      <c r="K230" s="922"/>
      <c r="L230" s="922"/>
      <c r="M230" s="922"/>
      <c r="N230" s="922"/>
      <c r="O230" s="922"/>
      <c r="P230" s="922"/>
      <c r="Q230" s="923"/>
      <c r="R230" s="29"/>
      <c r="T230" s="45"/>
    </row>
    <row r="231" spans="1:20">
      <c r="A231" s="24">
        <v>46</v>
      </c>
      <c r="B231" s="917"/>
      <c r="C231" s="917"/>
      <c r="D231" s="917"/>
      <c r="E231" s="917"/>
      <c r="F231" s="917"/>
      <c r="G231" s="917"/>
      <c r="H231" s="921"/>
      <c r="I231" s="922"/>
      <c r="J231" s="922"/>
      <c r="K231" s="922"/>
      <c r="L231" s="922"/>
      <c r="M231" s="922"/>
      <c r="N231" s="922"/>
      <c r="O231" s="922"/>
      <c r="P231" s="922"/>
      <c r="Q231" s="923"/>
      <c r="R231" s="29"/>
      <c r="T231" s="45"/>
    </row>
    <row r="232" spans="1:20">
      <c r="A232" s="24">
        <v>47</v>
      </c>
      <c r="B232" s="917"/>
      <c r="C232" s="917"/>
      <c r="D232" s="917"/>
      <c r="E232" s="917"/>
      <c r="F232" s="917"/>
      <c r="G232" s="917"/>
      <c r="H232" s="921"/>
      <c r="I232" s="922"/>
      <c r="J232" s="922"/>
      <c r="K232" s="922"/>
      <c r="L232" s="922"/>
      <c r="M232" s="922"/>
      <c r="N232" s="922"/>
      <c r="O232" s="922"/>
      <c r="P232" s="922"/>
      <c r="Q232" s="923"/>
      <c r="R232" s="29"/>
      <c r="T232" s="45"/>
    </row>
    <row r="233" spans="1:20">
      <c r="A233" s="24">
        <v>48</v>
      </c>
      <c r="B233" s="917"/>
      <c r="C233" s="917"/>
      <c r="D233" s="917"/>
      <c r="E233" s="917"/>
      <c r="F233" s="917"/>
      <c r="G233" s="917"/>
      <c r="H233" s="921"/>
      <c r="I233" s="922"/>
      <c r="J233" s="922"/>
      <c r="K233" s="922"/>
      <c r="L233" s="922"/>
      <c r="M233" s="922"/>
      <c r="N233" s="922"/>
      <c r="O233" s="922"/>
      <c r="P233" s="922"/>
      <c r="Q233" s="923"/>
      <c r="R233" s="29"/>
      <c r="T233" s="45"/>
    </row>
    <row r="234" spans="1:20">
      <c r="A234" s="24">
        <v>49</v>
      </c>
      <c r="B234" s="917"/>
      <c r="C234" s="917"/>
      <c r="D234" s="917"/>
      <c r="E234" s="917"/>
      <c r="F234" s="917"/>
      <c r="G234" s="917"/>
      <c r="H234" s="921"/>
      <c r="I234" s="922"/>
      <c r="J234" s="922"/>
      <c r="K234" s="922"/>
      <c r="L234" s="922"/>
      <c r="M234" s="922"/>
      <c r="N234" s="922"/>
      <c r="O234" s="922"/>
      <c r="P234" s="922"/>
      <c r="Q234" s="923"/>
      <c r="R234" s="29"/>
      <c r="T234" s="45"/>
    </row>
    <row r="235" spans="1:20">
      <c r="A235" s="24">
        <v>50</v>
      </c>
      <c r="B235" s="917"/>
      <c r="C235" s="917"/>
      <c r="D235" s="917"/>
      <c r="E235" s="917"/>
      <c r="F235" s="917"/>
      <c r="G235" s="917"/>
      <c r="H235" s="921"/>
      <c r="I235" s="922"/>
      <c r="J235" s="922"/>
      <c r="K235" s="922"/>
      <c r="L235" s="922"/>
      <c r="M235" s="922"/>
      <c r="N235" s="922"/>
      <c r="O235" s="922"/>
      <c r="P235" s="922"/>
      <c r="Q235" s="923"/>
      <c r="R235" s="29"/>
      <c r="T235" s="45"/>
    </row>
    <row r="236" spans="1:20">
      <c r="A236" s="24">
        <v>51</v>
      </c>
      <c r="B236" s="917"/>
      <c r="C236" s="917"/>
      <c r="D236" s="917"/>
      <c r="E236" s="917"/>
      <c r="F236" s="917"/>
      <c r="G236" s="917"/>
      <c r="H236" s="921"/>
      <c r="I236" s="922"/>
      <c r="J236" s="922"/>
      <c r="K236" s="922"/>
      <c r="L236" s="922"/>
      <c r="M236" s="922"/>
      <c r="N236" s="922"/>
      <c r="O236" s="922"/>
      <c r="P236" s="922"/>
      <c r="Q236" s="923"/>
      <c r="R236" s="29"/>
      <c r="T236" s="45"/>
    </row>
    <row r="237" spans="1:20">
      <c r="A237" s="24">
        <v>52</v>
      </c>
      <c r="B237" s="917"/>
      <c r="C237" s="917"/>
      <c r="D237" s="917"/>
      <c r="E237" s="917"/>
      <c r="F237" s="917"/>
      <c r="G237" s="917"/>
      <c r="H237" s="921"/>
      <c r="I237" s="922"/>
      <c r="J237" s="922"/>
      <c r="K237" s="922"/>
      <c r="L237" s="922"/>
      <c r="M237" s="922"/>
      <c r="N237" s="922"/>
      <c r="O237" s="922"/>
      <c r="P237" s="922"/>
      <c r="Q237" s="923"/>
      <c r="R237" s="29"/>
      <c r="T237" s="45"/>
    </row>
    <row r="238" spans="1:20">
      <c r="A238" s="24">
        <v>53</v>
      </c>
      <c r="B238" s="917"/>
      <c r="C238" s="917"/>
      <c r="D238" s="917"/>
      <c r="E238" s="917"/>
      <c r="F238" s="917"/>
      <c r="G238" s="917"/>
      <c r="H238" s="921"/>
      <c r="I238" s="922"/>
      <c r="J238" s="922"/>
      <c r="K238" s="922"/>
      <c r="L238" s="922"/>
      <c r="M238" s="922"/>
      <c r="N238" s="922"/>
      <c r="O238" s="922"/>
      <c r="P238" s="922"/>
      <c r="Q238" s="923"/>
      <c r="R238" s="29"/>
      <c r="T238" s="45"/>
    </row>
    <row r="239" spans="1:20">
      <c r="A239" s="24">
        <v>54</v>
      </c>
      <c r="B239" s="917"/>
      <c r="C239" s="917"/>
      <c r="D239" s="917"/>
      <c r="E239" s="917"/>
      <c r="F239" s="917"/>
      <c r="G239" s="917"/>
      <c r="H239" s="921"/>
      <c r="I239" s="922"/>
      <c r="J239" s="922"/>
      <c r="K239" s="922"/>
      <c r="L239" s="922"/>
      <c r="M239" s="922"/>
      <c r="N239" s="922"/>
      <c r="O239" s="922"/>
      <c r="P239" s="922"/>
      <c r="Q239" s="923"/>
      <c r="R239" s="29"/>
      <c r="T239" s="45"/>
    </row>
    <row r="240" spans="1:20">
      <c r="A240" s="24">
        <v>55</v>
      </c>
      <c r="B240" s="917"/>
      <c r="C240" s="917"/>
      <c r="D240" s="917"/>
      <c r="E240" s="917"/>
      <c r="F240" s="917"/>
      <c r="G240" s="917"/>
      <c r="H240" s="921"/>
      <c r="I240" s="922"/>
      <c r="J240" s="922"/>
      <c r="K240" s="922"/>
      <c r="L240" s="922"/>
      <c r="M240" s="922"/>
      <c r="N240" s="922"/>
      <c r="O240" s="922"/>
      <c r="P240" s="922"/>
      <c r="Q240" s="923"/>
      <c r="R240" s="29"/>
      <c r="T240" s="45"/>
    </row>
    <row r="241" spans="1:20">
      <c r="A241" s="24">
        <v>56</v>
      </c>
      <c r="B241" s="917"/>
      <c r="C241" s="917"/>
      <c r="D241" s="917"/>
      <c r="E241" s="917"/>
      <c r="F241" s="917"/>
      <c r="G241" s="917"/>
      <c r="H241" s="921"/>
      <c r="I241" s="922"/>
      <c r="J241" s="922"/>
      <c r="K241" s="922"/>
      <c r="L241" s="922"/>
      <c r="M241" s="922"/>
      <c r="N241" s="922"/>
      <c r="O241" s="922"/>
      <c r="P241" s="922"/>
      <c r="Q241" s="923"/>
      <c r="R241" s="29"/>
      <c r="T241" s="45"/>
    </row>
    <row r="242" spans="1:20">
      <c r="A242" s="24">
        <v>57</v>
      </c>
      <c r="B242" s="917"/>
      <c r="C242" s="917"/>
      <c r="D242" s="917"/>
      <c r="E242" s="917"/>
      <c r="F242" s="917"/>
      <c r="G242" s="917"/>
      <c r="H242" s="921"/>
      <c r="I242" s="922"/>
      <c r="J242" s="922"/>
      <c r="K242" s="922"/>
      <c r="L242" s="922"/>
      <c r="M242" s="922"/>
      <c r="N242" s="922"/>
      <c r="O242" s="922"/>
      <c r="P242" s="922"/>
      <c r="Q242" s="923"/>
      <c r="R242" s="29"/>
      <c r="T242" s="45"/>
    </row>
    <row r="243" spans="1:20">
      <c r="A243" s="24">
        <v>58</v>
      </c>
      <c r="B243" s="917"/>
      <c r="C243" s="917"/>
      <c r="D243" s="917"/>
      <c r="E243" s="917"/>
      <c r="F243" s="917"/>
      <c r="G243" s="917"/>
      <c r="H243" s="921"/>
      <c r="I243" s="922"/>
      <c r="J243" s="922"/>
      <c r="K243" s="922"/>
      <c r="L243" s="922"/>
      <c r="M243" s="922"/>
      <c r="N243" s="922"/>
      <c r="O243" s="922"/>
      <c r="P243" s="922"/>
      <c r="Q243" s="923"/>
      <c r="R243" s="29"/>
      <c r="T243" s="45"/>
    </row>
    <row r="244" spans="1:20">
      <c r="A244" s="24">
        <v>59</v>
      </c>
      <c r="B244" s="917"/>
      <c r="C244" s="917"/>
      <c r="D244" s="917"/>
      <c r="E244" s="917"/>
      <c r="F244" s="917"/>
      <c r="G244" s="917"/>
      <c r="H244" s="921"/>
      <c r="I244" s="922"/>
      <c r="J244" s="922"/>
      <c r="K244" s="922"/>
      <c r="L244" s="922"/>
      <c r="M244" s="922"/>
      <c r="N244" s="922"/>
      <c r="O244" s="922"/>
      <c r="P244" s="922"/>
      <c r="Q244" s="923"/>
      <c r="R244" s="29"/>
      <c r="T244" s="45"/>
    </row>
    <row r="245" spans="1:20">
      <c r="A245" s="24">
        <v>60</v>
      </c>
      <c r="B245" s="917"/>
      <c r="C245" s="917"/>
      <c r="D245" s="917"/>
      <c r="E245" s="917"/>
      <c r="F245" s="917"/>
      <c r="G245" s="917"/>
      <c r="H245" s="921"/>
      <c r="I245" s="922"/>
      <c r="J245" s="922"/>
      <c r="K245" s="922"/>
      <c r="L245" s="922"/>
      <c r="M245" s="922"/>
      <c r="N245" s="922"/>
      <c r="O245" s="922"/>
      <c r="P245" s="922"/>
      <c r="Q245" s="923"/>
      <c r="R245" s="29"/>
      <c r="T245" s="45"/>
    </row>
    <row r="246" spans="1:20">
      <c r="A246" s="24">
        <v>61</v>
      </c>
      <c r="B246" s="917"/>
      <c r="C246" s="917"/>
      <c r="D246" s="917"/>
      <c r="E246" s="917"/>
      <c r="F246" s="917"/>
      <c r="G246" s="917"/>
      <c r="H246" s="921"/>
      <c r="I246" s="922"/>
      <c r="J246" s="922"/>
      <c r="K246" s="922"/>
      <c r="L246" s="922"/>
      <c r="M246" s="922"/>
      <c r="N246" s="922"/>
      <c r="O246" s="922"/>
      <c r="P246" s="922"/>
      <c r="Q246" s="923"/>
      <c r="R246" s="29"/>
      <c r="T246" s="45"/>
    </row>
    <row r="247" spans="1:20">
      <c r="A247" s="24">
        <v>62</v>
      </c>
      <c r="B247" s="917"/>
      <c r="C247" s="917"/>
      <c r="D247" s="917"/>
      <c r="E247" s="917"/>
      <c r="F247" s="917"/>
      <c r="G247" s="917"/>
      <c r="H247" s="921"/>
      <c r="I247" s="922"/>
      <c r="J247" s="922"/>
      <c r="K247" s="922"/>
      <c r="L247" s="922"/>
      <c r="M247" s="922"/>
      <c r="N247" s="922"/>
      <c r="O247" s="922"/>
      <c r="P247" s="922"/>
      <c r="Q247" s="923"/>
      <c r="R247" s="29"/>
      <c r="T247" s="45"/>
    </row>
    <row r="248" spans="1:20">
      <c r="A248" s="24">
        <v>63</v>
      </c>
      <c r="B248" s="917"/>
      <c r="C248" s="917"/>
      <c r="D248" s="917"/>
      <c r="E248" s="917"/>
      <c r="F248" s="917"/>
      <c r="G248" s="917"/>
      <c r="H248" s="921"/>
      <c r="I248" s="922"/>
      <c r="J248" s="922"/>
      <c r="K248" s="922"/>
      <c r="L248" s="922"/>
      <c r="M248" s="922"/>
      <c r="N248" s="922"/>
      <c r="O248" s="922"/>
      <c r="P248" s="922"/>
      <c r="Q248" s="923"/>
      <c r="R248" s="29"/>
      <c r="T248" s="45"/>
    </row>
    <row r="249" spans="1:20">
      <c r="A249" s="24">
        <v>64</v>
      </c>
      <c r="B249" s="917"/>
      <c r="C249" s="917"/>
      <c r="D249" s="917"/>
      <c r="E249" s="917"/>
      <c r="F249" s="917"/>
      <c r="G249" s="917"/>
      <c r="H249" s="921"/>
      <c r="I249" s="922"/>
      <c r="J249" s="922"/>
      <c r="K249" s="922"/>
      <c r="L249" s="922"/>
      <c r="M249" s="922"/>
      <c r="N249" s="922"/>
      <c r="O249" s="922"/>
      <c r="P249" s="922"/>
      <c r="Q249" s="923"/>
      <c r="R249" s="29"/>
      <c r="T249" s="45"/>
    </row>
    <row r="250" spans="1:20">
      <c r="A250" s="24">
        <v>65</v>
      </c>
      <c r="B250" s="917"/>
      <c r="C250" s="917"/>
      <c r="D250" s="917"/>
      <c r="E250" s="917"/>
      <c r="F250" s="917"/>
      <c r="G250" s="917"/>
      <c r="H250" s="921"/>
      <c r="I250" s="922"/>
      <c r="J250" s="922"/>
      <c r="K250" s="922"/>
      <c r="L250" s="922"/>
      <c r="M250" s="922"/>
      <c r="N250" s="922"/>
      <c r="O250" s="922"/>
      <c r="P250" s="922"/>
      <c r="Q250" s="923"/>
      <c r="R250" s="29"/>
      <c r="T250" s="45"/>
    </row>
    <row r="251" spans="1:20">
      <c r="A251" s="24">
        <v>66</v>
      </c>
      <c r="B251" s="917"/>
      <c r="C251" s="917"/>
      <c r="D251" s="917"/>
      <c r="E251" s="917"/>
      <c r="F251" s="917"/>
      <c r="G251" s="917"/>
      <c r="H251" s="921"/>
      <c r="I251" s="922"/>
      <c r="J251" s="922"/>
      <c r="K251" s="922"/>
      <c r="L251" s="922"/>
      <c r="M251" s="922"/>
      <c r="N251" s="922"/>
      <c r="O251" s="922"/>
      <c r="P251" s="922"/>
      <c r="Q251" s="923"/>
      <c r="R251" s="29"/>
      <c r="T251" s="45"/>
    </row>
    <row r="252" spans="1:20">
      <c r="A252" s="24">
        <v>67</v>
      </c>
      <c r="B252" s="917"/>
      <c r="C252" s="917"/>
      <c r="D252" s="917"/>
      <c r="E252" s="917"/>
      <c r="F252" s="917"/>
      <c r="G252" s="917"/>
      <c r="H252" s="921"/>
      <c r="I252" s="922"/>
      <c r="J252" s="922"/>
      <c r="K252" s="922"/>
      <c r="L252" s="922"/>
      <c r="M252" s="922"/>
      <c r="N252" s="922"/>
      <c r="O252" s="922"/>
      <c r="P252" s="922"/>
      <c r="Q252" s="923"/>
      <c r="R252" s="29"/>
      <c r="T252" s="45"/>
    </row>
    <row r="253" spans="1:20">
      <c r="A253" s="24">
        <v>68</v>
      </c>
      <c r="B253" s="917"/>
      <c r="C253" s="917"/>
      <c r="D253" s="917"/>
      <c r="E253" s="917"/>
      <c r="F253" s="917"/>
      <c r="G253" s="917"/>
      <c r="H253" s="921"/>
      <c r="I253" s="922"/>
      <c r="J253" s="922"/>
      <c r="K253" s="922"/>
      <c r="L253" s="922"/>
      <c r="M253" s="922"/>
      <c r="N253" s="922"/>
      <c r="O253" s="922"/>
      <c r="P253" s="922"/>
      <c r="Q253" s="923"/>
      <c r="R253" s="29"/>
      <c r="T253" s="45"/>
    </row>
    <row r="254" spans="1:20">
      <c r="A254" s="24">
        <v>69</v>
      </c>
      <c r="B254" s="917"/>
      <c r="C254" s="917"/>
      <c r="D254" s="917"/>
      <c r="E254" s="917"/>
      <c r="F254" s="917"/>
      <c r="G254" s="917"/>
      <c r="H254" s="921"/>
      <c r="I254" s="922"/>
      <c r="J254" s="922"/>
      <c r="K254" s="922"/>
      <c r="L254" s="922"/>
      <c r="M254" s="922"/>
      <c r="N254" s="922"/>
      <c r="O254" s="922"/>
      <c r="P254" s="922"/>
      <c r="Q254" s="923"/>
      <c r="R254" s="29"/>
      <c r="T254" s="45"/>
    </row>
    <row r="255" spans="1:20">
      <c r="A255" s="24">
        <v>70</v>
      </c>
      <c r="B255" s="917"/>
      <c r="C255" s="917"/>
      <c r="D255" s="917"/>
      <c r="E255" s="917"/>
      <c r="F255" s="917"/>
      <c r="G255" s="917"/>
      <c r="H255" s="921"/>
      <c r="I255" s="922"/>
      <c r="J255" s="922"/>
      <c r="K255" s="922"/>
      <c r="L255" s="922"/>
      <c r="M255" s="922"/>
      <c r="N255" s="922"/>
      <c r="O255" s="922"/>
      <c r="P255" s="922"/>
      <c r="Q255" s="923"/>
      <c r="R255" s="29"/>
      <c r="T255" s="45"/>
    </row>
    <row r="256" spans="1:20">
      <c r="A256" s="24">
        <v>71</v>
      </c>
      <c r="B256" s="917"/>
      <c r="C256" s="917"/>
      <c r="D256" s="917"/>
      <c r="E256" s="917"/>
      <c r="F256" s="917"/>
      <c r="G256" s="917"/>
      <c r="H256" s="921"/>
      <c r="I256" s="922"/>
      <c r="J256" s="922"/>
      <c r="K256" s="922"/>
      <c r="L256" s="922"/>
      <c r="M256" s="922"/>
      <c r="N256" s="922"/>
      <c r="O256" s="922"/>
      <c r="P256" s="922"/>
      <c r="Q256" s="923"/>
      <c r="R256" s="29"/>
      <c r="T256" s="45"/>
    </row>
    <row r="257" spans="1:20">
      <c r="A257" s="24">
        <v>72</v>
      </c>
      <c r="B257" s="917"/>
      <c r="C257" s="917"/>
      <c r="D257" s="917"/>
      <c r="E257" s="917"/>
      <c r="F257" s="917"/>
      <c r="G257" s="917"/>
      <c r="H257" s="921"/>
      <c r="I257" s="922"/>
      <c r="J257" s="922"/>
      <c r="K257" s="922"/>
      <c r="L257" s="922"/>
      <c r="M257" s="922"/>
      <c r="N257" s="922"/>
      <c r="O257" s="922"/>
      <c r="P257" s="922"/>
      <c r="Q257" s="923"/>
      <c r="R257" s="29"/>
      <c r="T257" s="45"/>
    </row>
    <row r="258" spans="1:20">
      <c r="A258" s="24">
        <v>73</v>
      </c>
      <c r="B258" s="917"/>
      <c r="C258" s="917"/>
      <c r="D258" s="917"/>
      <c r="E258" s="917"/>
      <c r="F258" s="917"/>
      <c r="G258" s="917"/>
      <c r="H258" s="921"/>
      <c r="I258" s="922"/>
      <c r="J258" s="922"/>
      <c r="K258" s="922"/>
      <c r="L258" s="922"/>
      <c r="M258" s="922"/>
      <c r="N258" s="922"/>
      <c r="O258" s="922"/>
      <c r="P258" s="922"/>
      <c r="Q258" s="923"/>
      <c r="R258" s="29"/>
      <c r="T258" s="45"/>
    </row>
    <row r="259" spans="1:20">
      <c r="A259" s="24">
        <v>74</v>
      </c>
      <c r="B259" s="917"/>
      <c r="C259" s="917"/>
      <c r="D259" s="917"/>
      <c r="E259" s="917"/>
      <c r="F259" s="917"/>
      <c r="G259" s="917"/>
      <c r="H259" s="921"/>
      <c r="I259" s="922"/>
      <c r="J259" s="922"/>
      <c r="K259" s="922"/>
      <c r="L259" s="922"/>
      <c r="M259" s="922"/>
      <c r="N259" s="922"/>
      <c r="O259" s="922"/>
      <c r="P259" s="922"/>
      <c r="Q259" s="923"/>
      <c r="R259" s="29"/>
      <c r="T259" s="45"/>
    </row>
    <row r="260" spans="1:20">
      <c r="A260" s="24">
        <v>75</v>
      </c>
      <c r="B260" s="917"/>
      <c r="C260" s="917"/>
      <c r="D260" s="917"/>
      <c r="E260" s="917"/>
      <c r="F260" s="917"/>
      <c r="G260" s="917"/>
      <c r="H260" s="921"/>
      <c r="I260" s="922"/>
      <c r="J260" s="922"/>
      <c r="K260" s="922"/>
      <c r="L260" s="922"/>
      <c r="M260" s="922"/>
      <c r="N260" s="922"/>
      <c r="O260" s="922"/>
      <c r="P260" s="922"/>
      <c r="Q260" s="923"/>
      <c r="R260" s="29"/>
      <c r="T260" s="45"/>
    </row>
    <row r="261" spans="1:20">
      <c r="A261" s="24">
        <v>76</v>
      </c>
      <c r="B261" s="917"/>
      <c r="C261" s="917"/>
      <c r="D261" s="917"/>
      <c r="E261" s="917"/>
      <c r="F261" s="917"/>
      <c r="G261" s="917"/>
      <c r="H261" s="921"/>
      <c r="I261" s="922"/>
      <c r="J261" s="922"/>
      <c r="K261" s="922"/>
      <c r="L261" s="922"/>
      <c r="M261" s="922"/>
      <c r="N261" s="922"/>
      <c r="O261" s="922"/>
      <c r="P261" s="922"/>
      <c r="Q261" s="923"/>
      <c r="R261" s="29"/>
      <c r="T261" s="45"/>
    </row>
    <row r="262" spans="1:20">
      <c r="A262" s="24">
        <v>77</v>
      </c>
      <c r="B262" s="917"/>
      <c r="C262" s="917"/>
      <c r="D262" s="917"/>
      <c r="E262" s="917"/>
      <c r="F262" s="917"/>
      <c r="G262" s="917"/>
      <c r="H262" s="921"/>
      <c r="I262" s="922"/>
      <c r="J262" s="922"/>
      <c r="K262" s="922"/>
      <c r="L262" s="922"/>
      <c r="M262" s="922"/>
      <c r="N262" s="922"/>
      <c r="O262" s="922"/>
      <c r="P262" s="922"/>
      <c r="Q262" s="923"/>
      <c r="R262" s="29"/>
      <c r="T262" s="45"/>
    </row>
    <row r="263" spans="1:20">
      <c r="A263" s="24">
        <v>78</v>
      </c>
      <c r="B263" s="917"/>
      <c r="C263" s="917"/>
      <c r="D263" s="917"/>
      <c r="E263" s="917"/>
      <c r="F263" s="917"/>
      <c r="G263" s="917"/>
      <c r="H263" s="921"/>
      <c r="I263" s="922"/>
      <c r="J263" s="922"/>
      <c r="K263" s="922"/>
      <c r="L263" s="922"/>
      <c r="M263" s="922"/>
      <c r="N263" s="922"/>
      <c r="O263" s="922"/>
      <c r="P263" s="922"/>
      <c r="Q263" s="923"/>
      <c r="R263" s="29"/>
      <c r="T263" s="45"/>
    </row>
    <row r="264" spans="1:20">
      <c r="A264" s="24">
        <v>79</v>
      </c>
      <c r="B264" s="917"/>
      <c r="C264" s="917"/>
      <c r="D264" s="917"/>
      <c r="E264" s="917"/>
      <c r="F264" s="917"/>
      <c r="G264" s="917"/>
      <c r="H264" s="921"/>
      <c r="I264" s="922"/>
      <c r="J264" s="922"/>
      <c r="K264" s="922"/>
      <c r="L264" s="922"/>
      <c r="M264" s="922"/>
      <c r="N264" s="922"/>
      <c r="O264" s="922"/>
      <c r="P264" s="922"/>
      <c r="Q264" s="923"/>
      <c r="R264" s="29"/>
      <c r="T264" s="45"/>
    </row>
    <row r="265" spans="1:20">
      <c r="A265" s="24">
        <v>80</v>
      </c>
      <c r="B265" s="917"/>
      <c r="C265" s="917"/>
      <c r="D265" s="917"/>
      <c r="E265" s="917"/>
      <c r="F265" s="917"/>
      <c r="G265" s="917"/>
      <c r="H265" s="921"/>
      <c r="I265" s="922"/>
      <c r="J265" s="922"/>
      <c r="K265" s="922"/>
      <c r="L265" s="922"/>
      <c r="M265" s="922"/>
      <c r="N265" s="922"/>
      <c r="O265" s="922"/>
      <c r="P265" s="922"/>
      <c r="Q265" s="923"/>
      <c r="R265" s="29"/>
      <c r="T265" s="45"/>
    </row>
    <row r="266" spans="1:20">
      <c r="A266" s="24">
        <v>81</v>
      </c>
      <c r="B266" s="917"/>
      <c r="C266" s="917"/>
      <c r="D266" s="917"/>
      <c r="E266" s="917"/>
      <c r="F266" s="917"/>
      <c r="G266" s="917"/>
      <c r="H266" s="921"/>
      <c r="I266" s="922"/>
      <c r="J266" s="922"/>
      <c r="K266" s="922"/>
      <c r="L266" s="922"/>
      <c r="M266" s="922"/>
      <c r="N266" s="922"/>
      <c r="O266" s="922"/>
      <c r="P266" s="922"/>
      <c r="Q266" s="923"/>
      <c r="R266" s="29"/>
      <c r="T266" s="45"/>
    </row>
    <row r="267" spans="1:20">
      <c r="A267" s="24">
        <v>82</v>
      </c>
      <c r="B267" s="917"/>
      <c r="C267" s="917"/>
      <c r="D267" s="917"/>
      <c r="E267" s="917"/>
      <c r="F267" s="917"/>
      <c r="G267" s="917"/>
      <c r="H267" s="921"/>
      <c r="I267" s="922"/>
      <c r="J267" s="922"/>
      <c r="K267" s="922"/>
      <c r="L267" s="922"/>
      <c r="M267" s="922"/>
      <c r="N267" s="922"/>
      <c r="O267" s="922"/>
      <c r="P267" s="922"/>
      <c r="Q267" s="923"/>
      <c r="R267" s="29"/>
      <c r="T267" s="45"/>
    </row>
    <row r="268" spans="1:20">
      <c r="A268" s="24">
        <v>83</v>
      </c>
      <c r="B268" s="917"/>
      <c r="C268" s="917"/>
      <c r="D268" s="917"/>
      <c r="E268" s="917"/>
      <c r="F268" s="917"/>
      <c r="G268" s="917"/>
      <c r="H268" s="921"/>
      <c r="I268" s="922"/>
      <c r="J268" s="922"/>
      <c r="K268" s="922"/>
      <c r="L268" s="922"/>
      <c r="M268" s="922"/>
      <c r="N268" s="922"/>
      <c r="O268" s="922"/>
      <c r="P268" s="922"/>
      <c r="Q268" s="923"/>
      <c r="R268" s="29"/>
      <c r="T268" s="45"/>
    </row>
    <row r="269" spans="1:20">
      <c r="A269" s="24">
        <v>84</v>
      </c>
      <c r="B269" s="917"/>
      <c r="C269" s="917"/>
      <c r="D269" s="917"/>
      <c r="E269" s="917"/>
      <c r="F269" s="917"/>
      <c r="G269" s="917"/>
      <c r="H269" s="921"/>
      <c r="I269" s="922"/>
      <c r="J269" s="922"/>
      <c r="K269" s="922"/>
      <c r="L269" s="922"/>
      <c r="M269" s="922"/>
      <c r="N269" s="922"/>
      <c r="O269" s="922"/>
      <c r="P269" s="922"/>
      <c r="Q269" s="923"/>
      <c r="R269" s="29"/>
      <c r="T269" s="45"/>
    </row>
    <row r="270" spans="1:20">
      <c r="A270" s="24">
        <v>85</v>
      </c>
      <c r="B270" s="917"/>
      <c r="C270" s="917"/>
      <c r="D270" s="917"/>
      <c r="E270" s="917"/>
      <c r="F270" s="917"/>
      <c r="G270" s="917"/>
      <c r="H270" s="921"/>
      <c r="I270" s="922"/>
      <c r="J270" s="922"/>
      <c r="K270" s="922"/>
      <c r="L270" s="922"/>
      <c r="M270" s="922"/>
      <c r="N270" s="922"/>
      <c r="O270" s="922"/>
      <c r="P270" s="922"/>
      <c r="Q270" s="923"/>
      <c r="R270" s="29"/>
      <c r="T270" s="45"/>
    </row>
    <row r="271" spans="1:20">
      <c r="A271" s="24">
        <v>86</v>
      </c>
      <c r="B271" s="917"/>
      <c r="C271" s="917"/>
      <c r="D271" s="917"/>
      <c r="E271" s="917"/>
      <c r="F271" s="917"/>
      <c r="G271" s="917"/>
      <c r="H271" s="921"/>
      <c r="I271" s="922"/>
      <c r="J271" s="922"/>
      <c r="K271" s="922"/>
      <c r="L271" s="922"/>
      <c r="M271" s="922"/>
      <c r="N271" s="922"/>
      <c r="O271" s="922"/>
      <c r="P271" s="922"/>
      <c r="Q271" s="923"/>
      <c r="R271" s="29"/>
      <c r="T271" s="45"/>
    </row>
    <row r="272" spans="1:20">
      <c r="A272" s="24">
        <v>87</v>
      </c>
      <c r="B272" s="917"/>
      <c r="C272" s="917"/>
      <c r="D272" s="917"/>
      <c r="E272" s="917"/>
      <c r="F272" s="917"/>
      <c r="G272" s="917"/>
      <c r="H272" s="921"/>
      <c r="I272" s="922"/>
      <c r="J272" s="922"/>
      <c r="K272" s="922"/>
      <c r="L272" s="922"/>
      <c r="M272" s="922"/>
      <c r="N272" s="922"/>
      <c r="O272" s="922"/>
      <c r="P272" s="922"/>
      <c r="Q272" s="923"/>
      <c r="R272" s="29"/>
      <c r="T272" s="45"/>
    </row>
    <row r="273" spans="1:20">
      <c r="A273" s="24">
        <v>88</v>
      </c>
      <c r="B273" s="917"/>
      <c r="C273" s="917"/>
      <c r="D273" s="917"/>
      <c r="E273" s="917"/>
      <c r="F273" s="917"/>
      <c r="G273" s="917"/>
      <c r="H273" s="921"/>
      <c r="I273" s="922"/>
      <c r="J273" s="922"/>
      <c r="K273" s="922"/>
      <c r="L273" s="922"/>
      <c r="M273" s="922"/>
      <c r="N273" s="922"/>
      <c r="O273" s="922"/>
      <c r="P273" s="922"/>
      <c r="Q273" s="923"/>
      <c r="R273" s="29"/>
      <c r="T273" s="45"/>
    </row>
    <row r="274" spans="1:20">
      <c r="A274" s="24">
        <v>89</v>
      </c>
      <c r="B274" s="917"/>
      <c r="C274" s="917"/>
      <c r="D274" s="917"/>
      <c r="E274" s="917"/>
      <c r="F274" s="917"/>
      <c r="G274" s="917"/>
      <c r="H274" s="921"/>
      <c r="I274" s="922"/>
      <c r="J274" s="922"/>
      <c r="K274" s="922"/>
      <c r="L274" s="922"/>
      <c r="M274" s="922"/>
      <c r="N274" s="922"/>
      <c r="O274" s="922"/>
      <c r="P274" s="922"/>
      <c r="Q274" s="923"/>
      <c r="R274" s="29"/>
      <c r="T274" s="45"/>
    </row>
    <row r="275" spans="1:20">
      <c r="A275" s="24">
        <v>90</v>
      </c>
      <c r="B275" s="917"/>
      <c r="C275" s="917"/>
      <c r="D275" s="917"/>
      <c r="E275" s="917"/>
      <c r="F275" s="917"/>
      <c r="G275" s="917"/>
      <c r="H275" s="921"/>
      <c r="I275" s="922"/>
      <c r="J275" s="922"/>
      <c r="K275" s="922"/>
      <c r="L275" s="922"/>
      <c r="M275" s="922"/>
      <c r="N275" s="922"/>
      <c r="O275" s="922"/>
      <c r="P275" s="922"/>
      <c r="Q275" s="923"/>
      <c r="R275" s="29"/>
      <c r="T275" s="45"/>
    </row>
    <row r="276" spans="1:20">
      <c r="A276" s="24">
        <v>91</v>
      </c>
      <c r="B276" s="917"/>
      <c r="C276" s="917"/>
      <c r="D276" s="917"/>
      <c r="E276" s="917"/>
      <c r="F276" s="917"/>
      <c r="G276" s="917"/>
      <c r="H276" s="921"/>
      <c r="I276" s="922"/>
      <c r="J276" s="922"/>
      <c r="K276" s="922"/>
      <c r="L276" s="922"/>
      <c r="M276" s="922"/>
      <c r="N276" s="922"/>
      <c r="O276" s="922"/>
      <c r="P276" s="922"/>
      <c r="Q276" s="923"/>
      <c r="R276" s="29"/>
      <c r="T276" s="45"/>
    </row>
    <row r="277" spans="1:20">
      <c r="A277" s="24">
        <v>92</v>
      </c>
      <c r="B277" s="917"/>
      <c r="C277" s="917"/>
      <c r="D277" s="917"/>
      <c r="E277" s="917"/>
      <c r="F277" s="917"/>
      <c r="G277" s="917"/>
      <c r="H277" s="921"/>
      <c r="I277" s="922"/>
      <c r="J277" s="922"/>
      <c r="K277" s="922"/>
      <c r="L277" s="922"/>
      <c r="M277" s="922"/>
      <c r="N277" s="922"/>
      <c r="O277" s="922"/>
      <c r="P277" s="922"/>
      <c r="Q277" s="923"/>
      <c r="R277" s="29"/>
      <c r="T277" s="45"/>
    </row>
    <row r="278" spans="1:20">
      <c r="A278" s="24">
        <v>93</v>
      </c>
      <c r="B278" s="917"/>
      <c r="C278" s="917"/>
      <c r="D278" s="917"/>
      <c r="E278" s="917"/>
      <c r="F278" s="917"/>
      <c r="G278" s="917"/>
      <c r="H278" s="921"/>
      <c r="I278" s="922"/>
      <c r="J278" s="922"/>
      <c r="K278" s="922"/>
      <c r="L278" s="922"/>
      <c r="M278" s="922"/>
      <c r="N278" s="922"/>
      <c r="O278" s="922"/>
      <c r="P278" s="922"/>
      <c r="Q278" s="923"/>
      <c r="R278" s="29"/>
      <c r="T278" s="45"/>
    </row>
    <row r="279" spans="1:20">
      <c r="A279" s="24">
        <v>94</v>
      </c>
      <c r="B279" s="917"/>
      <c r="C279" s="917"/>
      <c r="D279" s="917"/>
      <c r="E279" s="917"/>
      <c r="F279" s="917"/>
      <c r="G279" s="917"/>
      <c r="H279" s="921"/>
      <c r="I279" s="922"/>
      <c r="J279" s="922"/>
      <c r="K279" s="922"/>
      <c r="L279" s="922"/>
      <c r="M279" s="922"/>
      <c r="N279" s="922"/>
      <c r="O279" s="922"/>
      <c r="P279" s="922"/>
      <c r="Q279" s="923"/>
      <c r="R279" s="29"/>
      <c r="T279" s="45"/>
    </row>
    <row r="280" spans="1:20">
      <c r="A280" s="24">
        <v>95</v>
      </c>
      <c r="B280" s="917"/>
      <c r="C280" s="917"/>
      <c r="D280" s="917"/>
      <c r="E280" s="917"/>
      <c r="F280" s="917"/>
      <c r="G280" s="917"/>
      <c r="H280" s="921"/>
      <c r="I280" s="922"/>
      <c r="J280" s="922"/>
      <c r="K280" s="922"/>
      <c r="L280" s="922"/>
      <c r="M280" s="922"/>
      <c r="N280" s="922"/>
      <c r="O280" s="922"/>
      <c r="P280" s="922"/>
      <c r="Q280" s="923"/>
      <c r="R280" s="29"/>
      <c r="T280" s="45"/>
    </row>
    <row r="281" spans="1:20">
      <c r="A281" s="24">
        <v>96</v>
      </c>
      <c r="B281" s="917"/>
      <c r="C281" s="917"/>
      <c r="D281" s="917"/>
      <c r="E281" s="917"/>
      <c r="F281" s="917"/>
      <c r="G281" s="917"/>
      <c r="H281" s="921"/>
      <c r="I281" s="922"/>
      <c r="J281" s="922"/>
      <c r="K281" s="922"/>
      <c r="L281" s="922"/>
      <c r="M281" s="922"/>
      <c r="N281" s="922"/>
      <c r="O281" s="922"/>
      <c r="P281" s="922"/>
      <c r="Q281" s="923"/>
      <c r="R281" s="29"/>
      <c r="T281" s="45"/>
    </row>
    <row r="282" spans="1:20">
      <c r="A282" s="24">
        <v>97</v>
      </c>
      <c r="B282" s="917"/>
      <c r="C282" s="917"/>
      <c r="D282" s="917"/>
      <c r="E282" s="917"/>
      <c r="F282" s="917"/>
      <c r="G282" s="917"/>
      <c r="H282" s="921"/>
      <c r="I282" s="922"/>
      <c r="J282" s="922"/>
      <c r="K282" s="922"/>
      <c r="L282" s="922"/>
      <c r="M282" s="922"/>
      <c r="N282" s="922"/>
      <c r="O282" s="922"/>
      <c r="P282" s="922"/>
      <c r="Q282" s="923"/>
      <c r="R282" s="29"/>
      <c r="T282" s="45"/>
    </row>
    <row r="283" spans="1:20">
      <c r="A283" s="24">
        <v>98</v>
      </c>
      <c r="B283" s="917"/>
      <c r="C283" s="917"/>
      <c r="D283" s="917"/>
      <c r="E283" s="917"/>
      <c r="F283" s="917"/>
      <c r="G283" s="917"/>
      <c r="H283" s="921"/>
      <c r="I283" s="922"/>
      <c r="J283" s="922"/>
      <c r="K283" s="922"/>
      <c r="L283" s="922"/>
      <c r="M283" s="922"/>
      <c r="N283" s="922"/>
      <c r="O283" s="922"/>
      <c r="P283" s="922"/>
      <c r="Q283" s="923"/>
      <c r="R283" s="29"/>
    </row>
    <row r="284" spans="1:20">
      <c r="A284" s="24">
        <v>99</v>
      </c>
      <c r="B284" s="917"/>
      <c r="C284" s="917"/>
      <c r="D284" s="917"/>
      <c r="E284" s="917"/>
      <c r="F284" s="917"/>
      <c r="G284" s="917"/>
      <c r="H284" s="921"/>
      <c r="I284" s="922"/>
      <c r="J284" s="922"/>
      <c r="K284" s="922"/>
      <c r="L284" s="922"/>
      <c r="M284" s="922"/>
      <c r="N284" s="922"/>
      <c r="O284" s="922"/>
      <c r="P284" s="922"/>
      <c r="Q284" s="923"/>
      <c r="R284" s="29"/>
    </row>
    <row r="285" spans="1:20">
      <c r="A285" s="54">
        <v>100</v>
      </c>
      <c r="B285" s="917"/>
      <c r="C285" s="917"/>
      <c r="D285" s="917"/>
      <c r="E285" s="917"/>
      <c r="F285" s="917"/>
      <c r="G285" s="917"/>
      <c r="H285" s="924"/>
      <c r="I285" s="925"/>
      <c r="J285" s="925"/>
      <c r="K285" s="925"/>
      <c r="L285" s="925"/>
      <c r="M285" s="925"/>
      <c r="N285" s="925"/>
      <c r="O285" s="925"/>
      <c r="P285" s="925"/>
      <c r="Q285" s="926"/>
      <c r="R285" s="29"/>
    </row>
    <row r="286" spans="1:20">
      <c r="A286" s="51" t="s">
        <v>168</v>
      </c>
      <c r="B286" s="927">
        <f t="shared" ref="B286:H286" si="57">SUM(B185:B285)</f>
        <v>0</v>
      </c>
      <c r="C286" s="928">
        <f t="shared" si="57"/>
        <v>0</v>
      </c>
      <c r="D286" s="928">
        <f t="shared" si="57"/>
        <v>0</v>
      </c>
      <c r="E286" s="928">
        <f t="shared" si="57"/>
        <v>0</v>
      </c>
      <c r="F286" s="928">
        <f t="shared" si="57"/>
        <v>0</v>
      </c>
      <c r="G286" s="928">
        <f t="shared" si="57"/>
        <v>0</v>
      </c>
      <c r="H286" s="929">
        <f t="shared" si="57"/>
        <v>0</v>
      </c>
      <c r="I286" s="930">
        <f t="shared" ref="I286:Q286" si="58">SUM(I185:I285)</f>
        <v>0</v>
      </c>
      <c r="J286" s="930">
        <f t="shared" si="58"/>
        <v>0</v>
      </c>
      <c r="K286" s="930">
        <f t="shared" si="58"/>
        <v>0</v>
      </c>
      <c r="L286" s="930">
        <f t="shared" si="58"/>
        <v>0</v>
      </c>
      <c r="M286" s="930">
        <f t="shared" si="58"/>
        <v>0</v>
      </c>
      <c r="N286" s="930">
        <f t="shared" si="58"/>
        <v>0</v>
      </c>
      <c r="O286" s="930">
        <f t="shared" si="58"/>
        <v>0</v>
      </c>
      <c r="P286" s="930">
        <f t="shared" si="58"/>
        <v>0</v>
      </c>
      <c r="Q286" s="931">
        <f t="shared" si="58"/>
        <v>0</v>
      </c>
      <c r="R286" s="932"/>
    </row>
    <row r="287" spans="1:20" ht="9.9499999999999993" customHeight="1"/>
    <row r="288" spans="1:20" ht="17.25">
      <c r="A288" s="3" t="s">
        <v>194</v>
      </c>
    </row>
    <row r="289" spans="1:18" ht="9.9499999999999993" customHeight="1"/>
    <row r="290" spans="1:18" ht="17.25">
      <c r="A290" s="139"/>
      <c r="B290" s="1109" t="s">
        <v>131</v>
      </c>
      <c r="C290" s="1110"/>
      <c r="D290" s="1110"/>
      <c r="E290" s="1110"/>
      <c r="F290" s="1110"/>
      <c r="G290" s="1110"/>
      <c r="H290" s="1109" t="s">
        <v>135</v>
      </c>
      <c r="I290" s="1110"/>
      <c r="J290" s="1110"/>
      <c r="K290" s="1110"/>
      <c r="L290" s="1110"/>
      <c r="M290" s="1110"/>
      <c r="N290" s="1110"/>
      <c r="O290" s="1110"/>
      <c r="P290" s="1110"/>
      <c r="Q290" s="1111"/>
      <c r="R290" s="1107" t="s">
        <v>152</v>
      </c>
    </row>
    <row r="291" spans="1:18">
      <c r="A291" s="140" t="s">
        <v>154</v>
      </c>
      <c r="B291" s="140">
        <v>2005</v>
      </c>
      <c r="C291" s="141">
        <v>2006</v>
      </c>
      <c r="D291" s="141">
        <v>2007</v>
      </c>
      <c r="E291" s="141">
        <v>2008</v>
      </c>
      <c r="F291" s="141">
        <v>2009</v>
      </c>
      <c r="G291" s="142">
        <v>2010</v>
      </c>
      <c r="H291" s="141">
        <v>2011</v>
      </c>
      <c r="I291" s="141">
        <v>2012</v>
      </c>
      <c r="J291" s="141">
        <v>2013</v>
      </c>
      <c r="K291" s="141">
        <v>2014</v>
      </c>
      <c r="L291" s="141">
        <v>2015</v>
      </c>
      <c r="M291" s="141">
        <v>2016</v>
      </c>
      <c r="N291" s="141">
        <v>2017</v>
      </c>
      <c r="O291" s="141">
        <v>2018</v>
      </c>
      <c r="P291" s="141">
        <v>2019</v>
      </c>
      <c r="Q291" s="142">
        <v>2020</v>
      </c>
      <c r="R291" s="1108"/>
    </row>
    <row r="292" spans="1:18">
      <c r="A292" s="52">
        <v>0</v>
      </c>
      <c r="B292" s="841">
        <f>B78+B185</f>
        <v>0</v>
      </c>
      <c r="C292" s="842">
        <f t="shared" ref="C292:Q292" si="59">C78+C185</f>
        <v>0</v>
      </c>
      <c r="D292" s="842">
        <f t="shared" si="59"/>
        <v>0</v>
      </c>
      <c r="E292" s="842">
        <f t="shared" si="59"/>
        <v>0</v>
      </c>
      <c r="F292" s="842">
        <f t="shared" si="59"/>
        <v>0</v>
      </c>
      <c r="G292" s="842">
        <f t="shared" si="59"/>
        <v>0</v>
      </c>
      <c r="H292" s="841">
        <f t="shared" si="59"/>
        <v>0</v>
      </c>
      <c r="I292" s="842">
        <f t="shared" si="59"/>
        <v>0</v>
      </c>
      <c r="J292" s="842">
        <f t="shared" si="59"/>
        <v>0</v>
      </c>
      <c r="K292" s="842">
        <f t="shared" si="59"/>
        <v>0</v>
      </c>
      <c r="L292" s="842">
        <f t="shared" si="59"/>
        <v>0</v>
      </c>
      <c r="M292" s="842">
        <f t="shared" si="59"/>
        <v>0</v>
      </c>
      <c r="N292" s="842">
        <f t="shared" si="59"/>
        <v>0</v>
      </c>
      <c r="O292" s="842">
        <f t="shared" si="59"/>
        <v>0</v>
      </c>
      <c r="P292" s="842">
        <f t="shared" si="59"/>
        <v>0</v>
      </c>
      <c r="Q292" s="843">
        <f t="shared" si="59"/>
        <v>0</v>
      </c>
    </row>
    <row r="293" spans="1:18">
      <c r="A293" s="50">
        <v>1</v>
      </c>
      <c r="B293" s="844">
        <f t="shared" ref="B293:Q293" si="60">B79+B186</f>
        <v>0</v>
      </c>
      <c r="C293" s="845">
        <f t="shared" si="60"/>
        <v>0</v>
      </c>
      <c r="D293" s="845">
        <f t="shared" si="60"/>
        <v>0</v>
      </c>
      <c r="E293" s="845">
        <f t="shared" si="60"/>
        <v>0</v>
      </c>
      <c r="F293" s="845">
        <f t="shared" si="60"/>
        <v>0</v>
      </c>
      <c r="G293" s="845">
        <f t="shared" si="60"/>
        <v>0</v>
      </c>
      <c r="H293" s="844">
        <f t="shared" si="60"/>
        <v>0</v>
      </c>
      <c r="I293" s="845">
        <f t="shared" si="60"/>
        <v>0</v>
      </c>
      <c r="J293" s="845">
        <f t="shared" si="60"/>
        <v>0</v>
      </c>
      <c r="K293" s="845">
        <f t="shared" si="60"/>
        <v>0</v>
      </c>
      <c r="L293" s="845">
        <f t="shared" si="60"/>
        <v>0</v>
      </c>
      <c r="M293" s="845">
        <f t="shared" si="60"/>
        <v>0</v>
      </c>
      <c r="N293" s="845">
        <f t="shared" si="60"/>
        <v>0</v>
      </c>
      <c r="O293" s="845">
        <f t="shared" si="60"/>
        <v>0</v>
      </c>
      <c r="P293" s="845">
        <f t="shared" si="60"/>
        <v>0</v>
      </c>
      <c r="Q293" s="846">
        <f t="shared" si="60"/>
        <v>0</v>
      </c>
    </row>
    <row r="294" spans="1:18">
      <c r="A294" s="50">
        <v>2</v>
      </c>
      <c r="B294" s="844">
        <f t="shared" ref="B294:Q294" si="61">B80+B187</f>
        <v>0</v>
      </c>
      <c r="C294" s="845">
        <f t="shared" si="61"/>
        <v>0</v>
      </c>
      <c r="D294" s="845">
        <f t="shared" si="61"/>
        <v>0</v>
      </c>
      <c r="E294" s="845">
        <f t="shared" si="61"/>
        <v>0</v>
      </c>
      <c r="F294" s="845">
        <f t="shared" si="61"/>
        <v>0</v>
      </c>
      <c r="G294" s="845">
        <f t="shared" si="61"/>
        <v>0</v>
      </c>
      <c r="H294" s="844">
        <f t="shared" si="61"/>
        <v>0</v>
      </c>
      <c r="I294" s="845">
        <f t="shared" si="61"/>
        <v>0</v>
      </c>
      <c r="J294" s="845">
        <f t="shared" si="61"/>
        <v>0</v>
      </c>
      <c r="K294" s="845">
        <f t="shared" si="61"/>
        <v>0</v>
      </c>
      <c r="L294" s="845">
        <f t="shared" si="61"/>
        <v>0</v>
      </c>
      <c r="M294" s="845">
        <f t="shared" si="61"/>
        <v>0</v>
      </c>
      <c r="N294" s="845">
        <f t="shared" si="61"/>
        <v>0</v>
      </c>
      <c r="O294" s="845">
        <f t="shared" si="61"/>
        <v>0</v>
      </c>
      <c r="P294" s="845">
        <f t="shared" si="61"/>
        <v>0</v>
      </c>
      <c r="Q294" s="846">
        <f t="shared" si="61"/>
        <v>0</v>
      </c>
    </row>
    <row r="295" spans="1:18">
      <c r="A295" s="50">
        <v>3</v>
      </c>
      <c r="B295" s="844">
        <f t="shared" ref="B295:Q295" si="62">B81+B188</f>
        <v>0</v>
      </c>
      <c r="C295" s="845">
        <f t="shared" si="62"/>
        <v>0</v>
      </c>
      <c r="D295" s="845">
        <f t="shared" si="62"/>
        <v>0</v>
      </c>
      <c r="E295" s="845">
        <f t="shared" si="62"/>
        <v>0</v>
      </c>
      <c r="F295" s="845">
        <f t="shared" si="62"/>
        <v>0</v>
      </c>
      <c r="G295" s="845">
        <f t="shared" si="62"/>
        <v>0</v>
      </c>
      <c r="H295" s="844">
        <f t="shared" si="62"/>
        <v>0</v>
      </c>
      <c r="I295" s="845">
        <f t="shared" si="62"/>
        <v>0</v>
      </c>
      <c r="J295" s="845">
        <f t="shared" si="62"/>
        <v>0</v>
      </c>
      <c r="K295" s="845">
        <f t="shared" si="62"/>
        <v>0</v>
      </c>
      <c r="L295" s="845">
        <f t="shared" si="62"/>
        <v>0</v>
      </c>
      <c r="M295" s="845">
        <f t="shared" si="62"/>
        <v>0</v>
      </c>
      <c r="N295" s="845">
        <f t="shared" si="62"/>
        <v>0</v>
      </c>
      <c r="O295" s="845">
        <f t="shared" si="62"/>
        <v>0</v>
      </c>
      <c r="P295" s="845">
        <f t="shared" si="62"/>
        <v>0</v>
      </c>
      <c r="Q295" s="846">
        <f t="shared" si="62"/>
        <v>0</v>
      </c>
    </row>
    <row r="296" spans="1:18">
      <c r="A296" s="50">
        <v>4</v>
      </c>
      <c r="B296" s="844">
        <f t="shared" ref="B296:Q296" si="63">B82+B189</f>
        <v>0</v>
      </c>
      <c r="C296" s="845">
        <f t="shared" si="63"/>
        <v>0</v>
      </c>
      <c r="D296" s="845">
        <f t="shared" si="63"/>
        <v>0</v>
      </c>
      <c r="E296" s="845">
        <f t="shared" si="63"/>
        <v>0</v>
      </c>
      <c r="F296" s="845">
        <f t="shared" si="63"/>
        <v>0</v>
      </c>
      <c r="G296" s="845">
        <f t="shared" si="63"/>
        <v>0</v>
      </c>
      <c r="H296" s="844">
        <f t="shared" si="63"/>
        <v>0</v>
      </c>
      <c r="I296" s="845">
        <f t="shared" si="63"/>
        <v>0</v>
      </c>
      <c r="J296" s="845">
        <f t="shared" si="63"/>
        <v>0</v>
      </c>
      <c r="K296" s="845">
        <f t="shared" si="63"/>
        <v>0</v>
      </c>
      <c r="L296" s="845">
        <f t="shared" si="63"/>
        <v>0</v>
      </c>
      <c r="M296" s="845">
        <f t="shared" si="63"/>
        <v>0</v>
      </c>
      <c r="N296" s="845">
        <f t="shared" si="63"/>
        <v>0</v>
      </c>
      <c r="O296" s="845">
        <f t="shared" si="63"/>
        <v>0</v>
      </c>
      <c r="P296" s="845">
        <f t="shared" si="63"/>
        <v>0</v>
      </c>
      <c r="Q296" s="846">
        <f t="shared" si="63"/>
        <v>0</v>
      </c>
    </row>
    <row r="297" spans="1:18">
      <c r="A297" s="50">
        <v>5</v>
      </c>
      <c r="B297" s="844">
        <f t="shared" ref="B297:Q297" si="64">B83+B190</f>
        <v>0</v>
      </c>
      <c r="C297" s="845">
        <f t="shared" si="64"/>
        <v>0</v>
      </c>
      <c r="D297" s="845">
        <f t="shared" si="64"/>
        <v>0</v>
      </c>
      <c r="E297" s="845">
        <f t="shared" si="64"/>
        <v>0</v>
      </c>
      <c r="F297" s="845">
        <f t="shared" si="64"/>
        <v>0</v>
      </c>
      <c r="G297" s="845">
        <f t="shared" si="64"/>
        <v>0</v>
      </c>
      <c r="H297" s="844">
        <f t="shared" si="64"/>
        <v>0</v>
      </c>
      <c r="I297" s="845">
        <f t="shared" si="64"/>
        <v>0</v>
      </c>
      <c r="J297" s="845">
        <f t="shared" si="64"/>
        <v>0</v>
      </c>
      <c r="K297" s="845">
        <f t="shared" si="64"/>
        <v>0</v>
      </c>
      <c r="L297" s="845">
        <f t="shared" si="64"/>
        <v>0</v>
      </c>
      <c r="M297" s="845">
        <f t="shared" si="64"/>
        <v>0</v>
      </c>
      <c r="N297" s="845">
        <f t="shared" si="64"/>
        <v>0</v>
      </c>
      <c r="O297" s="845">
        <f t="shared" si="64"/>
        <v>0</v>
      </c>
      <c r="P297" s="845">
        <f t="shared" si="64"/>
        <v>0</v>
      </c>
      <c r="Q297" s="846">
        <f t="shared" si="64"/>
        <v>0</v>
      </c>
    </row>
    <row r="298" spans="1:18">
      <c r="A298" s="50">
        <v>6</v>
      </c>
      <c r="B298" s="844">
        <f t="shared" ref="B298:Q298" si="65">B84+B191</f>
        <v>0</v>
      </c>
      <c r="C298" s="845">
        <f t="shared" si="65"/>
        <v>0</v>
      </c>
      <c r="D298" s="845">
        <f t="shared" si="65"/>
        <v>0</v>
      </c>
      <c r="E298" s="845">
        <f t="shared" si="65"/>
        <v>0</v>
      </c>
      <c r="F298" s="845">
        <f t="shared" si="65"/>
        <v>0</v>
      </c>
      <c r="G298" s="845">
        <f t="shared" si="65"/>
        <v>0</v>
      </c>
      <c r="H298" s="844">
        <f t="shared" si="65"/>
        <v>0</v>
      </c>
      <c r="I298" s="845">
        <f t="shared" si="65"/>
        <v>0</v>
      </c>
      <c r="J298" s="845">
        <f t="shared" si="65"/>
        <v>0</v>
      </c>
      <c r="K298" s="845">
        <f t="shared" si="65"/>
        <v>0</v>
      </c>
      <c r="L298" s="845">
        <f t="shared" si="65"/>
        <v>0</v>
      </c>
      <c r="M298" s="845">
        <f t="shared" si="65"/>
        <v>0</v>
      </c>
      <c r="N298" s="845">
        <f t="shared" si="65"/>
        <v>0</v>
      </c>
      <c r="O298" s="845">
        <f t="shared" si="65"/>
        <v>0</v>
      </c>
      <c r="P298" s="845">
        <f t="shared" si="65"/>
        <v>0</v>
      </c>
      <c r="Q298" s="846">
        <f t="shared" si="65"/>
        <v>0</v>
      </c>
    </row>
    <row r="299" spans="1:18">
      <c r="A299" s="50">
        <v>7</v>
      </c>
      <c r="B299" s="844">
        <f t="shared" ref="B299:Q299" si="66">B85+B192</f>
        <v>0</v>
      </c>
      <c r="C299" s="845">
        <f t="shared" si="66"/>
        <v>0</v>
      </c>
      <c r="D299" s="845">
        <f t="shared" si="66"/>
        <v>0</v>
      </c>
      <c r="E299" s="845">
        <f t="shared" si="66"/>
        <v>0</v>
      </c>
      <c r="F299" s="845">
        <f t="shared" si="66"/>
        <v>0</v>
      </c>
      <c r="G299" s="845">
        <f t="shared" si="66"/>
        <v>0</v>
      </c>
      <c r="H299" s="844">
        <f t="shared" si="66"/>
        <v>0</v>
      </c>
      <c r="I299" s="845">
        <f t="shared" si="66"/>
        <v>0</v>
      </c>
      <c r="J299" s="845">
        <f t="shared" si="66"/>
        <v>0</v>
      </c>
      <c r="K299" s="845">
        <f t="shared" si="66"/>
        <v>0</v>
      </c>
      <c r="L299" s="845">
        <f t="shared" si="66"/>
        <v>0</v>
      </c>
      <c r="M299" s="845">
        <f t="shared" si="66"/>
        <v>0</v>
      </c>
      <c r="N299" s="845">
        <f t="shared" si="66"/>
        <v>0</v>
      </c>
      <c r="O299" s="845">
        <f t="shared" si="66"/>
        <v>0</v>
      </c>
      <c r="P299" s="845">
        <f t="shared" si="66"/>
        <v>0</v>
      </c>
      <c r="Q299" s="846">
        <f t="shared" si="66"/>
        <v>0</v>
      </c>
    </row>
    <row r="300" spans="1:18">
      <c r="A300" s="50">
        <v>8</v>
      </c>
      <c r="B300" s="844">
        <f t="shared" ref="B300:Q300" si="67">B86+B193</f>
        <v>0</v>
      </c>
      <c r="C300" s="845">
        <f t="shared" si="67"/>
        <v>0</v>
      </c>
      <c r="D300" s="845">
        <f t="shared" si="67"/>
        <v>0</v>
      </c>
      <c r="E300" s="845">
        <f t="shared" si="67"/>
        <v>0</v>
      </c>
      <c r="F300" s="845">
        <f t="shared" si="67"/>
        <v>0</v>
      </c>
      <c r="G300" s="845">
        <f t="shared" si="67"/>
        <v>0</v>
      </c>
      <c r="H300" s="844">
        <f t="shared" si="67"/>
        <v>0</v>
      </c>
      <c r="I300" s="845">
        <f t="shared" si="67"/>
        <v>0</v>
      </c>
      <c r="J300" s="845">
        <f t="shared" si="67"/>
        <v>0</v>
      </c>
      <c r="K300" s="845">
        <f t="shared" si="67"/>
        <v>0</v>
      </c>
      <c r="L300" s="845">
        <f t="shared" si="67"/>
        <v>0</v>
      </c>
      <c r="M300" s="845">
        <f t="shared" si="67"/>
        <v>0</v>
      </c>
      <c r="N300" s="845">
        <f t="shared" si="67"/>
        <v>0</v>
      </c>
      <c r="O300" s="845">
        <f t="shared" si="67"/>
        <v>0</v>
      </c>
      <c r="P300" s="845">
        <f t="shared" si="67"/>
        <v>0</v>
      </c>
      <c r="Q300" s="846">
        <f t="shared" si="67"/>
        <v>0</v>
      </c>
    </row>
    <row r="301" spans="1:18">
      <c r="A301" s="50">
        <v>9</v>
      </c>
      <c r="B301" s="844">
        <f t="shared" ref="B301:Q301" si="68">B87+B194</f>
        <v>0</v>
      </c>
      <c r="C301" s="845">
        <f t="shared" si="68"/>
        <v>0</v>
      </c>
      <c r="D301" s="845">
        <f t="shared" si="68"/>
        <v>0</v>
      </c>
      <c r="E301" s="845">
        <f t="shared" si="68"/>
        <v>0</v>
      </c>
      <c r="F301" s="845">
        <f t="shared" si="68"/>
        <v>0</v>
      </c>
      <c r="G301" s="845">
        <f t="shared" si="68"/>
        <v>0</v>
      </c>
      <c r="H301" s="844">
        <f t="shared" si="68"/>
        <v>0</v>
      </c>
      <c r="I301" s="845">
        <f t="shared" si="68"/>
        <v>0</v>
      </c>
      <c r="J301" s="845">
        <f t="shared" si="68"/>
        <v>0</v>
      </c>
      <c r="K301" s="845">
        <f t="shared" si="68"/>
        <v>0</v>
      </c>
      <c r="L301" s="845">
        <f t="shared" si="68"/>
        <v>0</v>
      </c>
      <c r="M301" s="845">
        <f t="shared" si="68"/>
        <v>0</v>
      </c>
      <c r="N301" s="845">
        <f t="shared" si="68"/>
        <v>0</v>
      </c>
      <c r="O301" s="845">
        <f t="shared" si="68"/>
        <v>0</v>
      </c>
      <c r="P301" s="845">
        <f t="shared" si="68"/>
        <v>0</v>
      </c>
      <c r="Q301" s="846">
        <f t="shared" si="68"/>
        <v>0</v>
      </c>
    </row>
    <row r="302" spans="1:18">
      <c r="A302" s="50">
        <v>10</v>
      </c>
      <c r="B302" s="844">
        <f t="shared" ref="B302:Q302" si="69">B88+B195</f>
        <v>0</v>
      </c>
      <c r="C302" s="845">
        <f t="shared" si="69"/>
        <v>0</v>
      </c>
      <c r="D302" s="845">
        <f t="shared" si="69"/>
        <v>0</v>
      </c>
      <c r="E302" s="845">
        <f t="shared" si="69"/>
        <v>0</v>
      </c>
      <c r="F302" s="845">
        <f t="shared" si="69"/>
        <v>0</v>
      </c>
      <c r="G302" s="845">
        <f t="shared" si="69"/>
        <v>0</v>
      </c>
      <c r="H302" s="844">
        <f t="shared" si="69"/>
        <v>0</v>
      </c>
      <c r="I302" s="845">
        <f t="shared" si="69"/>
        <v>0</v>
      </c>
      <c r="J302" s="845">
        <f t="shared" si="69"/>
        <v>0</v>
      </c>
      <c r="K302" s="845">
        <f t="shared" si="69"/>
        <v>0</v>
      </c>
      <c r="L302" s="845">
        <f t="shared" si="69"/>
        <v>0</v>
      </c>
      <c r="M302" s="845">
        <f t="shared" si="69"/>
        <v>0</v>
      </c>
      <c r="N302" s="845">
        <f t="shared" si="69"/>
        <v>0</v>
      </c>
      <c r="O302" s="845">
        <f t="shared" si="69"/>
        <v>0</v>
      </c>
      <c r="P302" s="845">
        <f t="shared" si="69"/>
        <v>0</v>
      </c>
      <c r="Q302" s="846">
        <f t="shared" si="69"/>
        <v>0</v>
      </c>
    </row>
    <row r="303" spans="1:18">
      <c r="A303" s="50">
        <v>11</v>
      </c>
      <c r="B303" s="844">
        <f t="shared" ref="B303:Q303" si="70">B89+B196</f>
        <v>0</v>
      </c>
      <c r="C303" s="845">
        <f t="shared" si="70"/>
        <v>0</v>
      </c>
      <c r="D303" s="845">
        <f t="shared" si="70"/>
        <v>0</v>
      </c>
      <c r="E303" s="845">
        <f t="shared" si="70"/>
        <v>0</v>
      </c>
      <c r="F303" s="845">
        <f t="shared" si="70"/>
        <v>0</v>
      </c>
      <c r="G303" s="845">
        <f t="shared" si="70"/>
        <v>0</v>
      </c>
      <c r="H303" s="844">
        <f t="shared" si="70"/>
        <v>0</v>
      </c>
      <c r="I303" s="845">
        <f t="shared" si="70"/>
        <v>0</v>
      </c>
      <c r="J303" s="845">
        <f t="shared" si="70"/>
        <v>0</v>
      </c>
      <c r="K303" s="845">
        <f t="shared" si="70"/>
        <v>0</v>
      </c>
      <c r="L303" s="845">
        <f t="shared" si="70"/>
        <v>0</v>
      </c>
      <c r="M303" s="845">
        <f t="shared" si="70"/>
        <v>0</v>
      </c>
      <c r="N303" s="845">
        <f t="shared" si="70"/>
        <v>0</v>
      </c>
      <c r="O303" s="845">
        <f t="shared" si="70"/>
        <v>0</v>
      </c>
      <c r="P303" s="845">
        <f t="shared" si="70"/>
        <v>0</v>
      </c>
      <c r="Q303" s="846">
        <f t="shared" si="70"/>
        <v>0</v>
      </c>
    </row>
    <row r="304" spans="1:18">
      <c r="A304" s="50">
        <v>12</v>
      </c>
      <c r="B304" s="844">
        <f t="shared" ref="B304:Q304" si="71">B90+B197</f>
        <v>0</v>
      </c>
      <c r="C304" s="845">
        <f t="shared" si="71"/>
        <v>0</v>
      </c>
      <c r="D304" s="845">
        <f t="shared" si="71"/>
        <v>0</v>
      </c>
      <c r="E304" s="845">
        <f t="shared" si="71"/>
        <v>0</v>
      </c>
      <c r="F304" s="845">
        <f t="shared" si="71"/>
        <v>0</v>
      </c>
      <c r="G304" s="845">
        <f t="shared" si="71"/>
        <v>0</v>
      </c>
      <c r="H304" s="844">
        <f t="shared" si="71"/>
        <v>0</v>
      </c>
      <c r="I304" s="845">
        <f t="shared" si="71"/>
        <v>0</v>
      </c>
      <c r="J304" s="845">
        <f t="shared" si="71"/>
        <v>0</v>
      </c>
      <c r="K304" s="845">
        <f t="shared" si="71"/>
        <v>0</v>
      </c>
      <c r="L304" s="845">
        <f t="shared" si="71"/>
        <v>0</v>
      </c>
      <c r="M304" s="845">
        <f t="shared" si="71"/>
        <v>0</v>
      </c>
      <c r="N304" s="845">
        <f t="shared" si="71"/>
        <v>0</v>
      </c>
      <c r="O304" s="845">
        <f t="shared" si="71"/>
        <v>0</v>
      </c>
      <c r="P304" s="845">
        <f t="shared" si="71"/>
        <v>0</v>
      </c>
      <c r="Q304" s="846">
        <f t="shared" si="71"/>
        <v>0</v>
      </c>
    </row>
    <row r="305" spans="1:17">
      <c r="A305" s="50">
        <v>13</v>
      </c>
      <c r="B305" s="844">
        <f t="shared" ref="B305:Q305" si="72">B91+B198</f>
        <v>0</v>
      </c>
      <c r="C305" s="845">
        <f t="shared" si="72"/>
        <v>0</v>
      </c>
      <c r="D305" s="845">
        <f t="shared" si="72"/>
        <v>0</v>
      </c>
      <c r="E305" s="845">
        <f t="shared" si="72"/>
        <v>0</v>
      </c>
      <c r="F305" s="845">
        <f t="shared" si="72"/>
        <v>0</v>
      </c>
      <c r="G305" s="845">
        <f t="shared" si="72"/>
        <v>0</v>
      </c>
      <c r="H305" s="844">
        <f t="shared" si="72"/>
        <v>0</v>
      </c>
      <c r="I305" s="845">
        <f t="shared" si="72"/>
        <v>0</v>
      </c>
      <c r="J305" s="845">
        <f t="shared" si="72"/>
        <v>0</v>
      </c>
      <c r="K305" s="845">
        <f t="shared" si="72"/>
        <v>0</v>
      </c>
      <c r="L305" s="845">
        <f t="shared" si="72"/>
        <v>0</v>
      </c>
      <c r="M305" s="845">
        <f t="shared" si="72"/>
        <v>0</v>
      </c>
      <c r="N305" s="845">
        <f t="shared" si="72"/>
        <v>0</v>
      </c>
      <c r="O305" s="845">
        <f t="shared" si="72"/>
        <v>0</v>
      </c>
      <c r="P305" s="845">
        <f t="shared" si="72"/>
        <v>0</v>
      </c>
      <c r="Q305" s="846">
        <f t="shared" si="72"/>
        <v>0</v>
      </c>
    </row>
    <row r="306" spans="1:17">
      <c r="A306" s="50">
        <v>14</v>
      </c>
      <c r="B306" s="844">
        <f t="shared" ref="B306:Q306" si="73">B92+B199</f>
        <v>0</v>
      </c>
      <c r="C306" s="845">
        <f t="shared" si="73"/>
        <v>0</v>
      </c>
      <c r="D306" s="845">
        <f t="shared" si="73"/>
        <v>0</v>
      </c>
      <c r="E306" s="845">
        <f t="shared" si="73"/>
        <v>0</v>
      </c>
      <c r="F306" s="845">
        <f t="shared" si="73"/>
        <v>0</v>
      </c>
      <c r="G306" s="845">
        <f t="shared" si="73"/>
        <v>0</v>
      </c>
      <c r="H306" s="844">
        <f t="shared" si="73"/>
        <v>0</v>
      </c>
      <c r="I306" s="845">
        <f t="shared" si="73"/>
        <v>0</v>
      </c>
      <c r="J306" s="845">
        <f t="shared" si="73"/>
        <v>0</v>
      </c>
      <c r="K306" s="845">
        <f t="shared" si="73"/>
        <v>0</v>
      </c>
      <c r="L306" s="845">
        <f t="shared" si="73"/>
        <v>0</v>
      </c>
      <c r="M306" s="845">
        <f t="shared" si="73"/>
        <v>0</v>
      </c>
      <c r="N306" s="845">
        <f t="shared" si="73"/>
        <v>0</v>
      </c>
      <c r="O306" s="845">
        <f t="shared" si="73"/>
        <v>0</v>
      </c>
      <c r="P306" s="845">
        <f t="shared" si="73"/>
        <v>0</v>
      </c>
      <c r="Q306" s="846">
        <f t="shared" si="73"/>
        <v>0</v>
      </c>
    </row>
    <row r="307" spans="1:17">
      <c r="A307" s="50">
        <v>15</v>
      </c>
      <c r="B307" s="844">
        <f t="shared" ref="B307:Q307" si="74">B93+B200</f>
        <v>0</v>
      </c>
      <c r="C307" s="845">
        <f t="shared" si="74"/>
        <v>0</v>
      </c>
      <c r="D307" s="845">
        <f t="shared" si="74"/>
        <v>0</v>
      </c>
      <c r="E307" s="845">
        <f t="shared" si="74"/>
        <v>0</v>
      </c>
      <c r="F307" s="845">
        <f t="shared" si="74"/>
        <v>0</v>
      </c>
      <c r="G307" s="845">
        <f t="shared" si="74"/>
        <v>0</v>
      </c>
      <c r="H307" s="844">
        <f t="shared" si="74"/>
        <v>0</v>
      </c>
      <c r="I307" s="845">
        <f t="shared" si="74"/>
        <v>0</v>
      </c>
      <c r="J307" s="845">
        <f t="shared" si="74"/>
        <v>0</v>
      </c>
      <c r="K307" s="845">
        <f t="shared" si="74"/>
        <v>0</v>
      </c>
      <c r="L307" s="845">
        <f t="shared" si="74"/>
        <v>0</v>
      </c>
      <c r="M307" s="845">
        <f t="shared" si="74"/>
        <v>0</v>
      </c>
      <c r="N307" s="845">
        <f t="shared" si="74"/>
        <v>0</v>
      </c>
      <c r="O307" s="845">
        <f t="shared" si="74"/>
        <v>0</v>
      </c>
      <c r="P307" s="845">
        <f t="shared" si="74"/>
        <v>0</v>
      </c>
      <c r="Q307" s="846">
        <f t="shared" si="74"/>
        <v>0</v>
      </c>
    </row>
    <row r="308" spans="1:17">
      <c r="A308" s="50">
        <v>16</v>
      </c>
      <c r="B308" s="844">
        <f t="shared" ref="B308:Q308" si="75">B94+B201</f>
        <v>0</v>
      </c>
      <c r="C308" s="845">
        <f t="shared" si="75"/>
        <v>0</v>
      </c>
      <c r="D308" s="845">
        <f t="shared" si="75"/>
        <v>0</v>
      </c>
      <c r="E308" s="845">
        <f t="shared" si="75"/>
        <v>0</v>
      </c>
      <c r="F308" s="845">
        <f t="shared" si="75"/>
        <v>0</v>
      </c>
      <c r="G308" s="845">
        <f t="shared" si="75"/>
        <v>0</v>
      </c>
      <c r="H308" s="844">
        <f t="shared" si="75"/>
        <v>0</v>
      </c>
      <c r="I308" s="845">
        <f t="shared" si="75"/>
        <v>0</v>
      </c>
      <c r="J308" s="845">
        <f t="shared" si="75"/>
        <v>0</v>
      </c>
      <c r="K308" s="845">
        <f t="shared" si="75"/>
        <v>0</v>
      </c>
      <c r="L308" s="845">
        <f t="shared" si="75"/>
        <v>0</v>
      </c>
      <c r="M308" s="845">
        <f t="shared" si="75"/>
        <v>0</v>
      </c>
      <c r="N308" s="845">
        <f t="shared" si="75"/>
        <v>0</v>
      </c>
      <c r="O308" s="845">
        <f t="shared" si="75"/>
        <v>0</v>
      </c>
      <c r="P308" s="845">
        <f t="shared" si="75"/>
        <v>0</v>
      </c>
      <c r="Q308" s="846">
        <f t="shared" si="75"/>
        <v>0</v>
      </c>
    </row>
    <row r="309" spans="1:17">
      <c r="A309" s="50">
        <v>17</v>
      </c>
      <c r="B309" s="844">
        <f t="shared" ref="B309:Q309" si="76">B95+B202</f>
        <v>0</v>
      </c>
      <c r="C309" s="845">
        <f t="shared" si="76"/>
        <v>0</v>
      </c>
      <c r="D309" s="845">
        <f t="shared" si="76"/>
        <v>0</v>
      </c>
      <c r="E309" s="845">
        <f t="shared" si="76"/>
        <v>0</v>
      </c>
      <c r="F309" s="845">
        <f t="shared" si="76"/>
        <v>0</v>
      </c>
      <c r="G309" s="845">
        <f t="shared" si="76"/>
        <v>0</v>
      </c>
      <c r="H309" s="844">
        <f t="shared" si="76"/>
        <v>0</v>
      </c>
      <c r="I309" s="845">
        <f t="shared" si="76"/>
        <v>0</v>
      </c>
      <c r="J309" s="845">
        <f t="shared" si="76"/>
        <v>0</v>
      </c>
      <c r="K309" s="845">
        <f t="shared" si="76"/>
        <v>0</v>
      </c>
      <c r="L309" s="845">
        <f t="shared" si="76"/>
        <v>0</v>
      </c>
      <c r="M309" s="845">
        <f t="shared" si="76"/>
        <v>0</v>
      </c>
      <c r="N309" s="845">
        <f t="shared" si="76"/>
        <v>0</v>
      </c>
      <c r="O309" s="845">
        <f t="shared" si="76"/>
        <v>0</v>
      </c>
      <c r="P309" s="845">
        <f t="shared" si="76"/>
        <v>0</v>
      </c>
      <c r="Q309" s="846">
        <f t="shared" si="76"/>
        <v>0</v>
      </c>
    </row>
    <row r="310" spans="1:17">
      <c r="A310" s="50">
        <v>18</v>
      </c>
      <c r="B310" s="844">
        <f t="shared" ref="B310:Q310" si="77">B96+B203</f>
        <v>0</v>
      </c>
      <c r="C310" s="845">
        <f t="shared" si="77"/>
        <v>0</v>
      </c>
      <c r="D310" s="845">
        <f t="shared" si="77"/>
        <v>0</v>
      </c>
      <c r="E310" s="845">
        <f t="shared" si="77"/>
        <v>0</v>
      </c>
      <c r="F310" s="845">
        <f t="shared" si="77"/>
        <v>0</v>
      </c>
      <c r="G310" s="845">
        <f t="shared" si="77"/>
        <v>0</v>
      </c>
      <c r="H310" s="844">
        <f t="shared" si="77"/>
        <v>0</v>
      </c>
      <c r="I310" s="845">
        <f t="shared" si="77"/>
        <v>0</v>
      </c>
      <c r="J310" s="845">
        <f t="shared" si="77"/>
        <v>0</v>
      </c>
      <c r="K310" s="845">
        <f t="shared" si="77"/>
        <v>0</v>
      </c>
      <c r="L310" s="845">
        <f t="shared" si="77"/>
        <v>0</v>
      </c>
      <c r="M310" s="845">
        <f t="shared" si="77"/>
        <v>0</v>
      </c>
      <c r="N310" s="845">
        <f t="shared" si="77"/>
        <v>0</v>
      </c>
      <c r="O310" s="845">
        <f t="shared" si="77"/>
        <v>0</v>
      </c>
      <c r="P310" s="845">
        <f t="shared" si="77"/>
        <v>0</v>
      </c>
      <c r="Q310" s="846">
        <f t="shared" si="77"/>
        <v>0</v>
      </c>
    </row>
    <row r="311" spans="1:17">
      <c r="A311" s="50">
        <v>19</v>
      </c>
      <c r="B311" s="844">
        <f t="shared" ref="B311:Q311" si="78">B97+B204</f>
        <v>0</v>
      </c>
      <c r="C311" s="845">
        <f t="shared" si="78"/>
        <v>0</v>
      </c>
      <c r="D311" s="845">
        <f t="shared" si="78"/>
        <v>0</v>
      </c>
      <c r="E311" s="845">
        <f t="shared" si="78"/>
        <v>0</v>
      </c>
      <c r="F311" s="845">
        <f t="shared" si="78"/>
        <v>0</v>
      </c>
      <c r="G311" s="845">
        <f t="shared" si="78"/>
        <v>0</v>
      </c>
      <c r="H311" s="844">
        <f t="shared" si="78"/>
        <v>0</v>
      </c>
      <c r="I311" s="845">
        <f t="shared" si="78"/>
        <v>0</v>
      </c>
      <c r="J311" s="845">
        <f t="shared" si="78"/>
        <v>0</v>
      </c>
      <c r="K311" s="845">
        <f t="shared" si="78"/>
        <v>0</v>
      </c>
      <c r="L311" s="845">
        <f t="shared" si="78"/>
        <v>0</v>
      </c>
      <c r="M311" s="845">
        <f t="shared" si="78"/>
        <v>0</v>
      </c>
      <c r="N311" s="845">
        <f t="shared" si="78"/>
        <v>0</v>
      </c>
      <c r="O311" s="845">
        <f t="shared" si="78"/>
        <v>0</v>
      </c>
      <c r="P311" s="845">
        <f t="shared" si="78"/>
        <v>0</v>
      </c>
      <c r="Q311" s="846">
        <f t="shared" si="78"/>
        <v>0</v>
      </c>
    </row>
    <row r="312" spans="1:17">
      <c r="A312" s="50">
        <v>20</v>
      </c>
      <c r="B312" s="844">
        <f t="shared" ref="B312:Q312" si="79">B98+B205</f>
        <v>0</v>
      </c>
      <c r="C312" s="845">
        <f t="shared" si="79"/>
        <v>0</v>
      </c>
      <c r="D312" s="845">
        <f t="shared" si="79"/>
        <v>0</v>
      </c>
      <c r="E312" s="845">
        <f t="shared" si="79"/>
        <v>0</v>
      </c>
      <c r="F312" s="845">
        <f t="shared" si="79"/>
        <v>0</v>
      </c>
      <c r="G312" s="845">
        <f t="shared" si="79"/>
        <v>0</v>
      </c>
      <c r="H312" s="844">
        <f t="shared" si="79"/>
        <v>0</v>
      </c>
      <c r="I312" s="845">
        <f t="shared" si="79"/>
        <v>0</v>
      </c>
      <c r="J312" s="845">
        <f t="shared" si="79"/>
        <v>0</v>
      </c>
      <c r="K312" s="845">
        <f t="shared" si="79"/>
        <v>0</v>
      </c>
      <c r="L312" s="845">
        <f t="shared" si="79"/>
        <v>0</v>
      </c>
      <c r="M312" s="845">
        <f t="shared" si="79"/>
        <v>0</v>
      </c>
      <c r="N312" s="845">
        <f t="shared" si="79"/>
        <v>0</v>
      </c>
      <c r="O312" s="845">
        <f t="shared" si="79"/>
        <v>0</v>
      </c>
      <c r="P312" s="845">
        <f t="shared" si="79"/>
        <v>0</v>
      </c>
      <c r="Q312" s="846">
        <f t="shared" si="79"/>
        <v>0</v>
      </c>
    </row>
    <row r="313" spans="1:17">
      <c r="A313" s="50">
        <v>21</v>
      </c>
      <c r="B313" s="844">
        <f t="shared" ref="B313:Q313" si="80">B99+B206</f>
        <v>0</v>
      </c>
      <c r="C313" s="845">
        <f t="shared" si="80"/>
        <v>0</v>
      </c>
      <c r="D313" s="845">
        <f t="shared" si="80"/>
        <v>0</v>
      </c>
      <c r="E313" s="845">
        <f t="shared" si="80"/>
        <v>0</v>
      </c>
      <c r="F313" s="845">
        <f t="shared" si="80"/>
        <v>0</v>
      </c>
      <c r="G313" s="845">
        <f t="shared" si="80"/>
        <v>0</v>
      </c>
      <c r="H313" s="844">
        <f t="shared" si="80"/>
        <v>0</v>
      </c>
      <c r="I313" s="845">
        <f t="shared" si="80"/>
        <v>0</v>
      </c>
      <c r="J313" s="845">
        <f t="shared" si="80"/>
        <v>0</v>
      </c>
      <c r="K313" s="845">
        <f t="shared" si="80"/>
        <v>0</v>
      </c>
      <c r="L313" s="845">
        <f t="shared" si="80"/>
        <v>0</v>
      </c>
      <c r="M313" s="845">
        <f t="shared" si="80"/>
        <v>0</v>
      </c>
      <c r="N313" s="845">
        <f t="shared" si="80"/>
        <v>0</v>
      </c>
      <c r="O313" s="845">
        <f t="shared" si="80"/>
        <v>0</v>
      </c>
      <c r="P313" s="845">
        <f t="shared" si="80"/>
        <v>0</v>
      </c>
      <c r="Q313" s="846">
        <f t="shared" si="80"/>
        <v>0</v>
      </c>
    </row>
    <row r="314" spans="1:17">
      <c r="A314" s="50">
        <v>22</v>
      </c>
      <c r="B314" s="844">
        <f t="shared" ref="B314:Q314" si="81">B100+B207</f>
        <v>0</v>
      </c>
      <c r="C314" s="845">
        <f t="shared" si="81"/>
        <v>0</v>
      </c>
      <c r="D314" s="845">
        <f t="shared" si="81"/>
        <v>0</v>
      </c>
      <c r="E314" s="845">
        <f t="shared" si="81"/>
        <v>0</v>
      </c>
      <c r="F314" s="845">
        <f t="shared" si="81"/>
        <v>0</v>
      </c>
      <c r="G314" s="845">
        <f t="shared" si="81"/>
        <v>0</v>
      </c>
      <c r="H314" s="844">
        <f t="shared" si="81"/>
        <v>0</v>
      </c>
      <c r="I314" s="845">
        <f t="shared" si="81"/>
        <v>0</v>
      </c>
      <c r="J314" s="845">
        <f t="shared" si="81"/>
        <v>0</v>
      </c>
      <c r="K314" s="845">
        <f t="shared" si="81"/>
        <v>0</v>
      </c>
      <c r="L314" s="845">
        <f t="shared" si="81"/>
        <v>0</v>
      </c>
      <c r="M314" s="845">
        <f t="shared" si="81"/>
        <v>0</v>
      </c>
      <c r="N314" s="845">
        <f t="shared" si="81"/>
        <v>0</v>
      </c>
      <c r="O314" s="845">
        <f t="shared" si="81"/>
        <v>0</v>
      </c>
      <c r="P314" s="845">
        <f t="shared" si="81"/>
        <v>0</v>
      </c>
      <c r="Q314" s="846">
        <f t="shared" si="81"/>
        <v>0</v>
      </c>
    </row>
    <row r="315" spans="1:17">
      <c r="A315" s="50">
        <v>23</v>
      </c>
      <c r="B315" s="844">
        <f t="shared" ref="B315:Q315" si="82">B101+B208</f>
        <v>0</v>
      </c>
      <c r="C315" s="845">
        <f t="shared" si="82"/>
        <v>0</v>
      </c>
      <c r="D315" s="845">
        <f t="shared" si="82"/>
        <v>0</v>
      </c>
      <c r="E315" s="845">
        <f t="shared" si="82"/>
        <v>0</v>
      </c>
      <c r="F315" s="845">
        <f t="shared" si="82"/>
        <v>0</v>
      </c>
      <c r="G315" s="845">
        <f t="shared" si="82"/>
        <v>0</v>
      </c>
      <c r="H315" s="844">
        <f t="shared" si="82"/>
        <v>0</v>
      </c>
      <c r="I315" s="845">
        <f t="shared" si="82"/>
        <v>0</v>
      </c>
      <c r="J315" s="845">
        <f t="shared" si="82"/>
        <v>0</v>
      </c>
      <c r="K315" s="845">
        <f t="shared" si="82"/>
        <v>0</v>
      </c>
      <c r="L315" s="845">
        <f t="shared" si="82"/>
        <v>0</v>
      </c>
      <c r="M315" s="845">
        <f t="shared" si="82"/>
        <v>0</v>
      </c>
      <c r="N315" s="845">
        <f t="shared" si="82"/>
        <v>0</v>
      </c>
      <c r="O315" s="845">
        <f t="shared" si="82"/>
        <v>0</v>
      </c>
      <c r="P315" s="845">
        <f t="shared" si="82"/>
        <v>0</v>
      </c>
      <c r="Q315" s="846">
        <f t="shared" si="82"/>
        <v>0</v>
      </c>
    </row>
    <row r="316" spans="1:17">
      <c r="A316" s="50">
        <v>24</v>
      </c>
      <c r="B316" s="844">
        <f t="shared" ref="B316:Q316" si="83">B102+B209</f>
        <v>0</v>
      </c>
      <c r="C316" s="845">
        <f t="shared" si="83"/>
        <v>0</v>
      </c>
      <c r="D316" s="845">
        <f t="shared" si="83"/>
        <v>0</v>
      </c>
      <c r="E316" s="845">
        <f t="shared" si="83"/>
        <v>0</v>
      </c>
      <c r="F316" s="845">
        <f t="shared" si="83"/>
        <v>0</v>
      </c>
      <c r="G316" s="845">
        <f t="shared" si="83"/>
        <v>0</v>
      </c>
      <c r="H316" s="844">
        <f t="shared" si="83"/>
        <v>0</v>
      </c>
      <c r="I316" s="845">
        <f t="shared" si="83"/>
        <v>0</v>
      </c>
      <c r="J316" s="845">
        <f t="shared" si="83"/>
        <v>0</v>
      </c>
      <c r="K316" s="845">
        <f t="shared" si="83"/>
        <v>0</v>
      </c>
      <c r="L316" s="845">
        <f t="shared" si="83"/>
        <v>0</v>
      </c>
      <c r="M316" s="845">
        <f t="shared" si="83"/>
        <v>0</v>
      </c>
      <c r="N316" s="845">
        <f t="shared" si="83"/>
        <v>0</v>
      </c>
      <c r="O316" s="845">
        <f t="shared" si="83"/>
        <v>0</v>
      </c>
      <c r="P316" s="845">
        <f t="shared" si="83"/>
        <v>0</v>
      </c>
      <c r="Q316" s="846">
        <f t="shared" si="83"/>
        <v>0</v>
      </c>
    </row>
    <row r="317" spans="1:17">
      <c r="A317" s="50">
        <v>25</v>
      </c>
      <c r="B317" s="844">
        <f t="shared" ref="B317:Q317" si="84">B103+B210</f>
        <v>0</v>
      </c>
      <c r="C317" s="845">
        <f t="shared" si="84"/>
        <v>0</v>
      </c>
      <c r="D317" s="845">
        <f t="shared" si="84"/>
        <v>0</v>
      </c>
      <c r="E317" s="845">
        <f t="shared" si="84"/>
        <v>0</v>
      </c>
      <c r="F317" s="845">
        <f t="shared" si="84"/>
        <v>0</v>
      </c>
      <c r="G317" s="845">
        <f t="shared" si="84"/>
        <v>0</v>
      </c>
      <c r="H317" s="844">
        <f t="shared" si="84"/>
        <v>0</v>
      </c>
      <c r="I317" s="845">
        <f t="shared" si="84"/>
        <v>0</v>
      </c>
      <c r="J317" s="845">
        <f t="shared" si="84"/>
        <v>0</v>
      </c>
      <c r="K317" s="845">
        <f t="shared" si="84"/>
        <v>0</v>
      </c>
      <c r="L317" s="845">
        <f t="shared" si="84"/>
        <v>0</v>
      </c>
      <c r="M317" s="845">
        <f t="shared" si="84"/>
        <v>0</v>
      </c>
      <c r="N317" s="845">
        <f t="shared" si="84"/>
        <v>0</v>
      </c>
      <c r="O317" s="845">
        <f t="shared" si="84"/>
        <v>0</v>
      </c>
      <c r="P317" s="845">
        <f t="shared" si="84"/>
        <v>0</v>
      </c>
      <c r="Q317" s="846">
        <f t="shared" si="84"/>
        <v>0</v>
      </c>
    </row>
    <row r="318" spans="1:17">
      <c r="A318" s="50">
        <v>26</v>
      </c>
      <c r="B318" s="844">
        <f t="shared" ref="B318:Q318" si="85">B104+B211</f>
        <v>0</v>
      </c>
      <c r="C318" s="845">
        <f t="shared" si="85"/>
        <v>0</v>
      </c>
      <c r="D318" s="845">
        <f t="shared" si="85"/>
        <v>0</v>
      </c>
      <c r="E318" s="845">
        <f t="shared" si="85"/>
        <v>0</v>
      </c>
      <c r="F318" s="845">
        <f t="shared" si="85"/>
        <v>0</v>
      </c>
      <c r="G318" s="845">
        <f t="shared" si="85"/>
        <v>0</v>
      </c>
      <c r="H318" s="844">
        <f t="shared" si="85"/>
        <v>0</v>
      </c>
      <c r="I318" s="845">
        <f t="shared" si="85"/>
        <v>0</v>
      </c>
      <c r="J318" s="845">
        <f t="shared" si="85"/>
        <v>0</v>
      </c>
      <c r="K318" s="845">
        <f t="shared" si="85"/>
        <v>0</v>
      </c>
      <c r="L318" s="845">
        <f t="shared" si="85"/>
        <v>0</v>
      </c>
      <c r="M318" s="845">
        <f t="shared" si="85"/>
        <v>0</v>
      </c>
      <c r="N318" s="845">
        <f t="shared" si="85"/>
        <v>0</v>
      </c>
      <c r="O318" s="845">
        <f t="shared" si="85"/>
        <v>0</v>
      </c>
      <c r="P318" s="845">
        <f t="shared" si="85"/>
        <v>0</v>
      </c>
      <c r="Q318" s="846">
        <f t="shared" si="85"/>
        <v>0</v>
      </c>
    </row>
    <row r="319" spans="1:17">
      <c r="A319" s="50">
        <v>27</v>
      </c>
      <c r="B319" s="844">
        <f t="shared" ref="B319:Q319" si="86">B105+B212</f>
        <v>0</v>
      </c>
      <c r="C319" s="845">
        <f t="shared" si="86"/>
        <v>0</v>
      </c>
      <c r="D319" s="845">
        <f t="shared" si="86"/>
        <v>0</v>
      </c>
      <c r="E319" s="845">
        <f t="shared" si="86"/>
        <v>0</v>
      </c>
      <c r="F319" s="845">
        <f t="shared" si="86"/>
        <v>0</v>
      </c>
      <c r="G319" s="845">
        <f t="shared" si="86"/>
        <v>0</v>
      </c>
      <c r="H319" s="844">
        <f t="shared" si="86"/>
        <v>0</v>
      </c>
      <c r="I319" s="845">
        <f t="shared" si="86"/>
        <v>0</v>
      </c>
      <c r="J319" s="845">
        <f t="shared" si="86"/>
        <v>0</v>
      </c>
      <c r="K319" s="845">
        <f t="shared" si="86"/>
        <v>0</v>
      </c>
      <c r="L319" s="845">
        <f t="shared" si="86"/>
        <v>0</v>
      </c>
      <c r="M319" s="845">
        <f t="shared" si="86"/>
        <v>0</v>
      </c>
      <c r="N319" s="845">
        <f t="shared" si="86"/>
        <v>0</v>
      </c>
      <c r="O319" s="845">
        <f t="shared" si="86"/>
        <v>0</v>
      </c>
      <c r="P319" s="845">
        <f t="shared" si="86"/>
        <v>0</v>
      </c>
      <c r="Q319" s="846">
        <f t="shared" si="86"/>
        <v>0</v>
      </c>
    </row>
    <row r="320" spans="1:17">
      <c r="A320" s="50">
        <v>28</v>
      </c>
      <c r="B320" s="844">
        <f t="shared" ref="B320:Q320" si="87">B106+B213</f>
        <v>0</v>
      </c>
      <c r="C320" s="845">
        <f t="shared" si="87"/>
        <v>0</v>
      </c>
      <c r="D320" s="845">
        <f t="shared" si="87"/>
        <v>0</v>
      </c>
      <c r="E320" s="845">
        <f t="shared" si="87"/>
        <v>0</v>
      </c>
      <c r="F320" s="845">
        <f t="shared" si="87"/>
        <v>0</v>
      </c>
      <c r="G320" s="845">
        <f t="shared" si="87"/>
        <v>0</v>
      </c>
      <c r="H320" s="844">
        <f t="shared" si="87"/>
        <v>0</v>
      </c>
      <c r="I320" s="845">
        <f t="shared" si="87"/>
        <v>0</v>
      </c>
      <c r="J320" s="845">
        <f t="shared" si="87"/>
        <v>0</v>
      </c>
      <c r="K320" s="845">
        <f t="shared" si="87"/>
        <v>0</v>
      </c>
      <c r="L320" s="845">
        <f t="shared" si="87"/>
        <v>0</v>
      </c>
      <c r="M320" s="845">
        <f t="shared" si="87"/>
        <v>0</v>
      </c>
      <c r="N320" s="845">
        <f t="shared" si="87"/>
        <v>0</v>
      </c>
      <c r="O320" s="845">
        <f t="shared" si="87"/>
        <v>0</v>
      </c>
      <c r="P320" s="845">
        <f t="shared" si="87"/>
        <v>0</v>
      </c>
      <c r="Q320" s="846">
        <f t="shared" si="87"/>
        <v>0</v>
      </c>
    </row>
    <row r="321" spans="1:17">
      <c r="A321" s="50">
        <v>29</v>
      </c>
      <c r="B321" s="844">
        <f t="shared" ref="B321:Q321" si="88">B107+B214</f>
        <v>0</v>
      </c>
      <c r="C321" s="845">
        <f t="shared" si="88"/>
        <v>0</v>
      </c>
      <c r="D321" s="845">
        <f t="shared" si="88"/>
        <v>0</v>
      </c>
      <c r="E321" s="845">
        <f t="shared" si="88"/>
        <v>0</v>
      </c>
      <c r="F321" s="845">
        <f t="shared" si="88"/>
        <v>0</v>
      </c>
      <c r="G321" s="845">
        <f t="shared" si="88"/>
        <v>0</v>
      </c>
      <c r="H321" s="844">
        <f t="shared" si="88"/>
        <v>0</v>
      </c>
      <c r="I321" s="845">
        <f t="shared" si="88"/>
        <v>0</v>
      </c>
      <c r="J321" s="845">
        <f t="shared" si="88"/>
        <v>0</v>
      </c>
      <c r="K321" s="845">
        <f t="shared" si="88"/>
        <v>0</v>
      </c>
      <c r="L321" s="845">
        <f t="shared" si="88"/>
        <v>0</v>
      </c>
      <c r="M321" s="845">
        <f t="shared" si="88"/>
        <v>0</v>
      </c>
      <c r="N321" s="845">
        <f t="shared" si="88"/>
        <v>0</v>
      </c>
      <c r="O321" s="845">
        <f t="shared" si="88"/>
        <v>0</v>
      </c>
      <c r="P321" s="845">
        <f t="shared" si="88"/>
        <v>0</v>
      </c>
      <c r="Q321" s="846">
        <f t="shared" si="88"/>
        <v>0</v>
      </c>
    </row>
    <row r="322" spans="1:17">
      <c r="A322" s="50">
        <v>30</v>
      </c>
      <c r="B322" s="844">
        <f t="shared" ref="B322:Q322" si="89">B108+B215</f>
        <v>0</v>
      </c>
      <c r="C322" s="845">
        <f t="shared" si="89"/>
        <v>0</v>
      </c>
      <c r="D322" s="845">
        <f t="shared" si="89"/>
        <v>0</v>
      </c>
      <c r="E322" s="845">
        <f t="shared" si="89"/>
        <v>0</v>
      </c>
      <c r="F322" s="845">
        <f t="shared" si="89"/>
        <v>0</v>
      </c>
      <c r="G322" s="845">
        <f t="shared" si="89"/>
        <v>0</v>
      </c>
      <c r="H322" s="844">
        <f t="shared" si="89"/>
        <v>0</v>
      </c>
      <c r="I322" s="845">
        <f t="shared" si="89"/>
        <v>0</v>
      </c>
      <c r="J322" s="845">
        <f t="shared" si="89"/>
        <v>0</v>
      </c>
      <c r="K322" s="845">
        <f t="shared" si="89"/>
        <v>0</v>
      </c>
      <c r="L322" s="845">
        <f t="shared" si="89"/>
        <v>0</v>
      </c>
      <c r="M322" s="845">
        <f t="shared" si="89"/>
        <v>0</v>
      </c>
      <c r="N322" s="845">
        <f t="shared" si="89"/>
        <v>0</v>
      </c>
      <c r="O322" s="845">
        <f t="shared" si="89"/>
        <v>0</v>
      </c>
      <c r="P322" s="845">
        <f t="shared" si="89"/>
        <v>0</v>
      </c>
      <c r="Q322" s="846">
        <f t="shared" si="89"/>
        <v>0</v>
      </c>
    </row>
    <row r="323" spans="1:17">
      <c r="A323" s="50">
        <v>31</v>
      </c>
      <c r="B323" s="844">
        <f t="shared" ref="B323:Q323" si="90">B109+B216</f>
        <v>0</v>
      </c>
      <c r="C323" s="845">
        <f t="shared" si="90"/>
        <v>0</v>
      </c>
      <c r="D323" s="845">
        <f t="shared" si="90"/>
        <v>0</v>
      </c>
      <c r="E323" s="845">
        <f t="shared" si="90"/>
        <v>0</v>
      </c>
      <c r="F323" s="845">
        <f t="shared" si="90"/>
        <v>0</v>
      </c>
      <c r="G323" s="845">
        <f t="shared" si="90"/>
        <v>0</v>
      </c>
      <c r="H323" s="844">
        <f t="shared" si="90"/>
        <v>0</v>
      </c>
      <c r="I323" s="845">
        <f t="shared" si="90"/>
        <v>0</v>
      </c>
      <c r="J323" s="845">
        <f t="shared" si="90"/>
        <v>0</v>
      </c>
      <c r="K323" s="845">
        <f t="shared" si="90"/>
        <v>0</v>
      </c>
      <c r="L323" s="845">
        <f t="shared" si="90"/>
        <v>0</v>
      </c>
      <c r="M323" s="845">
        <f t="shared" si="90"/>
        <v>0</v>
      </c>
      <c r="N323" s="845">
        <f t="shared" si="90"/>
        <v>0</v>
      </c>
      <c r="O323" s="845">
        <f t="shared" si="90"/>
        <v>0</v>
      </c>
      <c r="P323" s="845">
        <f t="shared" si="90"/>
        <v>0</v>
      </c>
      <c r="Q323" s="846">
        <f t="shared" si="90"/>
        <v>0</v>
      </c>
    </row>
    <row r="324" spans="1:17">
      <c r="A324" s="50">
        <v>32</v>
      </c>
      <c r="B324" s="844">
        <f t="shared" ref="B324:Q324" si="91">B110+B217</f>
        <v>0</v>
      </c>
      <c r="C324" s="845">
        <f t="shared" si="91"/>
        <v>0</v>
      </c>
      <c r="D324" s="845">
        <f t="shared" si="91"/>
        <v>0</v>
      </c>
      <c r="E324" s="845">
        <f t="shared" si="91"/>
        <v>0</v>
      </c>
      <c r="F324" s="845">
        <f t="shared" si="91"/>
        <v>0</v>
      </c>
      <c r="G324" s="845">
        <f t="shared" si="91"/>
        <v>0</v>
      </c>
      <c r="H324" s="844">
        <f t="shared" si="91"/>
        <v>0</v>
      </c>
      <c r="I324" s="845">
        <f t="shared" si="91"/>
        <v>0</v>
      </c>
      <c r="J324" s="845">
        <f t="shared" si="91"/>
        <v>0</v>
      </c>
      <c r="K324" s="845">
        <f t="shared" si="91"/>
        <v>0</v>
      </c>
      <c r="L324" s="845">
        <f t="shared" si="91"/>
        <v>0</v>
      </c>
      <c r="M324" s="845">
        <f t="shared" si="91"/>
        <v>0</v>
      </c>
      <c r="N324" s="845">
        <f t="shared" si="91"/>
        <v>0</v>
      </c>
      <c r="O324" s="845">
        <f t="shared" si="91"/>
        <v>0</v>
      </c>
      <c r="P324" s="845">
        <f t="shared" si="91"/>
        <v>0</v>
      </c>
      <c r="Q324" s="846">
        <f t="shared" si="91"/>
        <v>0</v>
      </c>
    </row>
    <row r="325" spans="1:17">
      <c r="A325" s="50">
        <v>33</v>
      </c>
      <c r="B325" s="844">
        <f t="shared" ref="B325:Q325" si="92">B111+B218</f>
        <v>0</v>
      </c>
      <c r="C325" s="845">
        <f t="shared" si="92"/>
        <v>0</v>
      </c>
      <c r="D325" s="845">
        <f t="shared" si="92"/>
        <v>0</v>
      </c>
      <c r="E325" s="845">
        <f t="shared" si="92"/>
        <v>0</v>
      </c>
      <c r="F325" s="845">
        <f t="shared" si="92"/>
        <v>0</v>
      </c>
      <c r="G325" s="845">
        <f t="shared" si="92"/>
        <v>0</v>
      </c>
      <c r="H325" s="844">
        <f t="shared" si="92"/>
        <v>0</v>
      </c>
      <c r="I325" s="845">
        <f t="shared" si="92"/>
        <v>0</v>
      </c>
      <c r="J325" s="845">
        <f t="shared" si="92"/>
        <v>0</v>
      </c>
      <c r="K325" s="845">
        <f t="shared" si="92"/>
        <v>0</v>
      </c>
      <c r="L325" s="845">
        <f t="shared" si="92"/>
        <v>0</v>
      </c>
      <c r="M325" s="845">
        <f t="shared" si="92"/>
        <v>0</v>
      </c>
      <c r="N325" s="845">
        <f t="shared" si="92"/>
        <v>0</v>
      </c>
      <c r="O325" s="845">
        <f t="shared" si="92"/>
        <v>0</v>
      </c>
      <c r="P325" s="845">
        <f t="shared" si="92"/>
        <v>0</v>
      </c>
      <c r="Q325" s="846">
        <f t="shared" si="92"/>
        <v>0</v>
      </c>
    </row>
    <row r="326" spans="1:17">
      <c r="A326" s="50">
        <v>34</v>
      </c>
      <c r="B326" s="844">
        <f t="shared" ref="B326:Q326" si="93">B112+B219</f>
        <v>0</v>
      </c>
      <c r="C326" s="845">
        <f t="shared" si="93"/>
        <v>0</v>
      </c>
      <c r="D326" s="845">
        <f t="shared" si="93"/>
        <v>0</v>
      </c>
      <c r="E326" s="845">
        <f t="shared" si="93"/>
        <v>0</v>
      </c>
      <c r="F326" s="845">
        <f t="shared" si="93"/>
        <v>0</v>
      </c>
      <c r="G326" s="845">
        <f t="shared" si="93"/>
        <v>0</v>
      </c>
      <c r="H326" s="844">
        <f t="shared" si="93"/>
        <v>0</v>
      </c>
      <c r="I326" s="845">
        <f t="shared" si="93"/>
        <v>0</v>
      </c>
      <c r="J326" s="845">
        <f t="shared" si="93"/>
        <v>0</v>
      </c>
      <c r="K326" s="845">
        <f t="shared" si="93"/>
        <v>0</v>
      </c>
      <c r="L326" s="845">
        <f t="shared" si="93"/>
        <v>0</v>
      </c>
      <c r="M326" s="845">
        <f t="shared" si="93"/>
        <v>0</v>
      </c>
      <c r="N326" s="845">
        <f t="shared" si="93"/>
        <v>0</v>
      </c>
      <c r="O326" s="845">
        <f t="shared" si="93"/>
        <v>0</v>
      </c>
      <c r="P326" s="845">
        <f t="shared" si="93"/>
        <v>0</v>
      </c>
      <c r="Q326" s="846">
        <f t="shared" si="93"/>
        <v>0</v>
      </c>
    </row>
    <row r="327" spans="1:17">
      <c r="A327" s="50">
        <v>35</v>
      </c>
      <c r="B327" s="844">
        <f t="shared" ref="B327:Q327" si="94">B113+B220</f>
        <v>0</v>
      </c>
      <c r="C327" s="845">
        <f t="shared" si="94"/>
        <v>0</v>
      </c>
      <c r="D327" s="845">
        <f t="shared" si="94"/>
        <v>0</v>
      </c>
      <c r="E327" s="845">
        <f t="shared" si="94"/>
        <v>0</v>
      </c>
      <c r="F327" s="845">
        <f t="shared" si="94"/>
        <v>0</v>
      </c>
      <c r="G327" s="845">
        <f t="shared" si="94"/>
        <v>0</v>
      </c>
      <c r="H327" s="844">
        <f t="shared" si="94"/>
        <v>0</v>
      </c>
      <c r="I327" s="845">
        <f t="shared" si="94"/>
        <v>0</v>
      </c>
      <c r="J327" s="845">
        <f t="shared" si="94"/>
        <v>0</v>
      </c>
      <c r="K327" s="845">
        <f t="shared" si="94"/>
        <v>0</v>
      </c>
      <c r="L327" s="845">
        <f t="shared" si="94"/>
        <v>0</v>
      </c>
      <c r="M327" s="845">
        <f t="shared" si="94"/>
        <v>0</v>
      </c>
      <c r="N327" s="845">
        <f t="shared" si="94"/>
        <v>0</v>
      </c>
      <c r="O327" s="845">
        <f t="shared" si="94"/>
        <v>0</v>
      </c>
      <c r="P327" s="845">
        <f t="shared" si="94"/>
        <v>0</v>
      </c>
      <c r="Q327" s="846">
        <f t="shared" si="94"/>
        <v>0</v>
      </c>
    </row>
    <row r="328" spans="1:17">
      <c r="A328" s="50">
        <v>36</v>
      </c>
      <c r="B328" s="844">
        <f t="shared" ref="B328:Q328" si="95">B114+B221</f>
        <v>0</v>
      </c>
      <c r="C328" s="845">
        <f t="shared" si="95"/>
        <v>0</v>
      </c>
      <c r="D328" s="845">
        <f t="shared" si="95"/>
        <v>0</v>
      </c>
      <c r="E328" s="845">
        <f t="shared" si="95"/>
        <v>0</v>
      </c>
      <c r="F328" s="845">
        <f t="shared" si="95"/>
        <v>0</v>
      </c>
      <c r="G328" s="845">
        <f t="shared" si="95"/>
        <v>0</v>
      </c>
      <c r="H328" s="844">
        <f t="shared" si="95"/>
        <v>0</v>
      </c>
      <c r="I328" s="845">
        <f t="shared" si="95"/>
        <v>0</v>
      </c>
      <c r="J328" s="845">
        <f t="shared" si="95"/>
        <v>0</v>
      </c>
      <c r="K328" s="845">
        <f t="shared" si="95"/>
        <v>0</v>
      </c>
      <c r="L328" s="845">
        <f t="shared" si="95"/>
        <v>0</v>
      </c>
      <c r="M328" s="845">
        <f t="shared" si="95"/>
        <v>0</v>
      </c>
      <c r="N328" s="845">
        <f t="shared" si="95"/>
        <v>0</v>
      </c>
      <c r="O328" s="845">
        <f t="shared" si="95"/>
        <v>0</v>
      </c>
      <c r="P328" s="845">
        <f t="shared" si="95"/>
        <v>0</v>
      </c>
      <c r="Q328" s="846">
        <f t="shared" si="95"/>
        <v>0</v>
      </c>
    </row>
    <row r="329" spans="1:17">
      <c r="A329" s="50">
        <v>37</v>
      </c>
      <c r="B329" s="844">
        <f t="shared" ref="B329:Q329" si="96">B115+B222</f>
        <v>0</v>
      </c>
      <c r="C329" s="845">
        <f t="shared" si="96"/>
        <v>0</v>
      </c>
      <c r="D329" s="845">
        <f t="shared" si="96"/>
        <v>0</v>
      </c>
      <c r="E329" s="845">
        <f t="shared" si="96"/>
        <v>0</v>
      </c>
      <c r="F329" s="845">
        <f t="shared" si="96"/>
        <v>0</v>
      </c>
      <c r="G329" s="845">
        <f t="shared" si="96"/>
        <v>0</v>
      </c>
      <c r="H329" s="844">
        <f t="shared" si="96"/>
        <v>0</v>
      </c>
      <c r="I329" s="845">
        <f t="shared" si="96"/>
        <v>0</v>
      </c>
      <c r="J329" s="845">
        <f t="shared" si="96"/>
        <v>0</v>
      </c>
      <c r="K329" s="845">
        <f t="shared" si="96"/>
        <v>0</v>
      </c>
      <c r="L329" s="845">
        <f t="shared" si="96"/>
        <v>0</v>
      </c>
      <c r="M329" s="845">
        <f t="shared" si="96"/>
        <v>0</v>
      </c>
      <c r="N329" s="845">
        <f t="shared" si="96"/>
        <v>0</v>
      </c>
      <c r="O329" s="845">
        <f t="shared" si="96"/>
        <v>0</v>
      </c>
      <c r="P329" s="845">
        <f t="shared" si="96"/>
        <v>0</v>
      </c>
      <c r="Q329" s="846">
        <f t="shared" si="96"/>
        <v>0</v>
      </c>
    </row>
    <row r="330" spans="1:17">
      <c r="A330" s="50">
        <v>38</v>
      </c>
      <c r="B330" s="844">
        <f t="shared" ref="B330:Q330" si="97">B116+B223</f>
        <v>0</v>
      </c>
      <c r="C330" s="845">
        <f t="shared" si="97"/>
        <v>0</v>
      </c>
      <c r="D330" s="845">
        <f t="shared" si="97"/>
        <v>0</v>
      </c>
      <c r="E330" s="845">
        <f t="shared" si="97"/>
        <v>0</v>
      </c>
      <c r="F330" s="845">
        <f t="shared" si="97"/>
        <v>0</v>
      </c>
      <c r="G330" s="845">
        <f t="shared" si="97"/>
        <v>0</v>
      </c>
      <c r="H330" s="844">
        <f t="shared" si="97"/>
        <v>0</v>
      </c>
      <c r="I330" s="845">
        <f t="shared" si="97"/>
        <v>0</v>
      </c>
      <c r="J330" s="845">
        <f t="shared" si="97"/>
        <v>0</v>
      </c>
      <c r="K330" s="845">
        <f t="shared" si="97"/>
        <v>0</v>
      </c>
      <c r="L330" s="845">
        <f t="shared" si="97"/>
        <v>0</v>
      </c>
      <c r="M330" s="845">
        <f t="shared" si="97"/>
        <v>0</v>
      </c>
      <c r="N330" s="845">
        <f t="shared" si="97"/>
        <v>0</v>
      </c>
      <c r="O330" s="845">
        <f t="shared" si="97"/>
        <v>0</v>
      </c>
      <c r="P330" s="845">
        <f t="shared" si="97"/>
        <v>0</v>
      </c>
      <c r="Q330" s="846">
        <f t="shared" si="97"/>
        <v>0</v>
      </c>
    </row>
    <row r="331" spans="1:17">
      <c r="A331" s="50">
        <v>39</v>
      </c>
      <c r="B331" s="844">
        <f t="shared" ref="B331:Q331" si="98">B117+B224</f>
        <v>0</v>
      </c>
      <c r="C331" s="845">
        <f t="shared" si="98"/>
        <v>0</v>
      </c>
      <c r="D331" s="845">
        <f t="shared" si="98"/>
        <v>0</v>
      </c>
      <c r="E331" s="845">
        <f t="shared" si="98"/>
        <v>0</v>
      </c>
      <c r="F331" s="845">
        <f t="shared" si="98"/>
        <v>0</v>
      </c>
      <c r="G331" s="845">
        <f t="shared" si="98"/>
        <v>0</v>
      </c>
      <c r="H331" s="844">
        <f t="shared" si="98"/>
        <v>0</v>
      </c>
      <c r="I331" s="845">
        <f t="shared" si="98"/>
        <v>0</v>
      </c>
      <c r="J331" s="845">
        <f t="shared" si="98"/>
        <v>0</v>
      </c>
      <c r="K331" s="845">
        <f t="shared" si="98"/>
        <v>0</v>
      </c>
      <c r="L331" s="845">
        <f t="shared" si="98"/>
        <v>0</v>
      </c>
      <c r="M331" s="845">
        <f t="shared" si="98"/>
        <v>0</v>
      </c>
      <c r="N331" s="845">
        <f t="shared" si="98"/>
        <v>0</v>
      </c>
      <c r="O331" s="845">
        <f t="shared" si="98"/>
        <v>0</v>
      </c>
      <c r="P331" s="845">
        <f t="shared" si="98"/>
        <v>0</v>
      </c>
      <c r="Q331" s="846">
        <f t="shared" si="98"/>
        <v>0</v>
      </c>
    </row>
    <row r="332" spans="1:17">
      <c r="A332" s="50">
        <v>40</v>
      </c>
      <c r="B332" s="844">
        <f t="shared" ref="B332:Q332" si="99">B118+B225</f>
        <v>0</v>
      </c>
      <c r="C332" s="845">
        <f t="shared" si="99"/>
        <v>0</v>
      </c>
      <c r="D332" s="845">
        <f t="shared" si="99"/>
        <v>0</v>
      </c>
      <c r="E332" s="845">
        <f t="shared" si="99"/>
        <v>0</v>
      </c>
      <c r="F332" s="845">
        <f t="shared" si="99"/>
        <v>0</v>
      </c>
      <c r="G332" s="845">
        <f t="shared" si="99"/>
        <v>0</v>
      </c>
      <c r="H332" s="844">
        <f t="shared" si="99"/>
        <v>0</v>
      </c>
      <c r="I332" s="845">
        <f t="shared" si="99"/>
        <v>0</v>
      </c>
      <c r="J332" s="845">
        <f t="shared" si="99"/>
        <v>0</v>
      </c>
      <c r="K332" s="845">
        <f t="shared" si="99"/>
        <v>0</v>
      </c>
      <c r="L332" s="845">
        <f t="shared" si="99"/>
        <v>0</v>
      </c>
      <c r="M332" s="845">
        <f t="shared" si="99"/>
        <v>0</v>
      </c>
      <c r="N332" s="845">
        <f t="shared" si="99"/>
        <v>0</v>
      </c>
      <c r="O332" s="845">
        <f t="shared" si="99"/>
        <v>0</v>
      </c>
      <c r="P332" s="845">
        <f t="shared" si="99"/>
        <v>0</v>
      </c>
      <c r="Q332" s="846">
        <f t="shared" si="99"/>
        <v>0</v>
      </c>
    </row>
    <row r="333" spans="1:17">
      <c r="A333" s="50">
        <v>41</v>
      </c>
      <c r="B333" s="844">
        <f t="shared" ref="B333:Q333" si="100">B119+B226</f>
        <v>0</v>
      </c>
      <c r="C333" s="845">
        <f t="shared" si="100"/>
        <v>0</v>
      </c>
      <c r="D333" s="845">
        <f t="shared" si="100"/>
        <v>0</v>
      </c>
      <c r="E333" s="845">
        <f t="shared" si="100"/>
        <v>0</v>
      </c>
      <c r="F333" s="845">
        <f t="shared" si="100"/>
        <v>0</v>
      </c>
      <c r="G333" s="845">
        <f t="shared" si="100"/>
        <v>0</v>
      </c>
      <c r="H333" s="844">
        <f t="shared" si="100"/>
        <v>0</v>
      </c>
      <c r="I333" s="845">
        <f t="shared" si="100"/>
        <v>0</v>
      </c>
      <c r="J333" s="845">
        <f t="shared" si="100"/>
        <v>0</v>
      </c>
      <c r="K333" s="845">
        <f t="shared" si="100"/>
        <v>0</v>
      </c>
      <c r="L333" s="845">
        <f t="shared" si="100"/>
        <v>0</v>
      </c>
      <c r="M333" s="845">
        <f t="shared" si="100"/>
        <v>0</v>
      </c>
      <c r="N333" s="845">
        <f t="shared" si="100"/>
        <v>0</v>
      </c>
      <c r="O333" s="845">
        <f t="shared" si="100"/>
        <v>0</v>
      </c>
      <c r="P333" s="845">
        <f t="shared" si="100"/>
        <v>0</v>
      </c>
      <c r="Q333" s="846">
        <f t="shared" si="100"/>
        <v>0</v>
      </c>
    </row>
    <row r="334" spans="1:17">
      <c r="A334" s="50">
        <v>42</v>
      </c>
      <c r="B334" s="844">
        <f t="shared" ref="B334:Q334" si="101">B120+B227</f>
        <v>0</v>
      </c>
      <c r="C334" s="845">
        <f t="shared" si="101"/>
        <v>0</v>
      </c>
      <c r="D334" s="845">
        <f t="shared" si="101"/>
        <v>0</v>
      </c>
      <c r="E334" s="845">
        <f t="shared" si="101"/>
        <v>0</v>
      </c>
      <c r="F334" s="845">
        <f t="shared" si="101"/>
        <v>0</v>
      </c>
      <c r="G334" s="845">
        <f t="shared" si="101"/>
        <v>0</v>
      </c>
      <c r="H334" s="844">
        <f t="shared" si="101"/>
        <v>0</v>
      </c>
      <c r="I334" s="845">
        <f t="shared" si="101"/>
        <v>0</v>
      </c>
      <c r="J334" s="845">
        <f t="shared" si="101"/>
        <v>0</v>
      </c>
      <c r="K334" s="845">
        <f t="shared" si="101"/>
        <v>0</v>
      </c>
      <c r="L334" s="845">
        <f t="shared" si="101"/>
        <v>0</v>
      </c>
      <c r="M334" s="845">
        <f t="shared" si="101"/>
        <v>0</v>
      </c>
      <c r="N334" s="845">
        <f t="shared" si="101"/>
        <v>0</v>
      </c>
      <c r="O334" s="845">
        <f t="shared" si="101"/>
        <v>0</v>
      </c>
      <c r="P334" s="845">
        <f t="shared" si="101"/>
        <v>0</v>
      </c>
      <c r="Q334" s="846">
        <f t="shared" si="101"/>
        <v>0</v>
      </c>
    </row>
    <row r="335" spans="1:17">
      <c r="A335" s="50">
        <v>43</v>
      </c>
      <c r="B335" s="844">
        <f t="shared" ref="B335:Q335" si="102">B121+B228</f>
        <v>0</v>
      </c>
      <c r="C335" s="845">
        <f t="shared" si="102"/>
        <v>0</v>
      </c>
      <c r="D335" s="845">
        <f t="shared" si="102"/>
        <v>0</v>
      </c>
      <c r="E335" s="845">
        <f t="shared" si="102"/>
        <v>0</v>
      </c>
      <c r="F335" s="845">
        <f t="shared" si="102"/>
        <v>0</v>
      </c>
      <c r="G335" s="845">
        <f t="shared" si="102"/>
        <v>0</v>
      </c>
      <c r="H335" s="844">
        <f t="shared" si="102"/>
        <v>0</v>
      </c>
      <c r="I335" s="845">
        <f t="shared" si="102"/>
        <v>0</v>
      </c>
      <c r="J335" s="845">
        <f t="shared" si="102"/>
        <v>0</v>
      </c>
      <c r="K335" s="845">
        <f t="shared" si="102"/>
        <v>0</v>
      </c>
      <c r="L335" s="845">
        <f t="shared" si="102"/>
        <v>0</v>
      </c>
      <c r="M335" s="845">
        <f t="shared" si="102"/>
        <v>0</v>
      </c>
      <c r="N335" s="845">
        <f t="shared" si="102"/>
        <v>0</v>
      </c>
      <c r="O335" s="845">
        <f t="shared" si="102"/>
        <v>0</v>
      </c>
      <c r="P335" s="845">
        <f t="shared" si="102"/>
        <v>0</v>
      </c>
      <c r="Q335" s="846">
        <f t="shared" si="102"/>
        <v>0</v>
      </c>
    </row>
    <row r="336" spans="1:17">
      <c r="A336" s="50">
        <v>44</v>
      </c>
      <c r="B336" s="844">
        <f t="shared" ref="B336:Q336" si="103">B122+B229</f>
        <v>0</v>
      </c>
      <c r="C336" s="845">
        <f t="shared" si="103"/>
        <v>0</v>
      </c>
      <c r="D336" s="845">
        <f t="shared" si="103"/>
        <v>0</v>
      </c>
      <c r="E336" s="845">
        <f t="shared" si="103"/>
        <v>0</v>
      </c>
      <c r="F336" s="845">
        <f t="shared" si="103"/>
        <v>0</v>
      </c>
      <c r="G336" s="845">
        <f t="shared" si="103"/>
        <v>0</v>
      </c>
      <c r="H336" s="844">
        <f t="shared" si="103"/>
        <v>0</v>
      </c>
      <c r="I336" s="845">
        <f t="shared" si="103"/>
        <v>0</v>
      </c>
      <c r="J336" s="845">
        <f t="shared" si="103"/>
        <v>0</v>
      </c>
      <c r="K336" s="845">
        <f t="shared" si="103"/>
        <v>0</v>
      </c>
      <c r="L336" s="845">
        <f t="shared" si="103"/>
        <v>0</v>
      </c>
      <c r="M336" s="845">
        <f t="shared" si="103"/>
        <v>0</v>
      </c>
      <c r="N336" s="845">
        <f t="shared" si="103"/>
        <v>0</v>
      </c>
      <c r="O336" s="845">
        <f t="shared" si="103"/>
        <v>0</v>
      </c>
      <c r="P336" s="845">
        <f t="shared" si="103"/>
        <v>0</v>
      </c>
      <c r="Q336" s="846">
        <f t="shared" si="103"/>
        <v>0</v>
      </c>
    </row>
    <row r="337" spans="1:17">
      <c r="A337" s="50">
        <v>45</v>
      </c>
      <c r="B337" s="844">
        <f t="shared" ref="B337:Q337" si="104">B123+B230</f>
        <v>0</v>
      </c>
      <c r="C337" s="845">
        <f t="shared" si="104"/>
        <v>0</v>
      </c>
      <c r="D337" s="845">
        <f t="shared" si="104"/>
        <v>0</v>
      </c>
      <c r="E337" s="845">
        <f t="shared" si="104"/>
        <v>0</v>
      </c>
      <c r="F337" s="845">
        <f t="shared" si="104"/>
        <v>0</v>
      </c>
      <c r="G337" s="845">
        <f t="shared" si="104"/>
        <v>0</v>
      </c>
      <c r="H337" s="844">
        <f t="shared" si="104"/>
        <v>0</v>
      </c>
      <c r="I337" s="845">
        <f t="shared" si="104"/>
        <v>0</v>
      </c>
      <c r="J337" s="845">
        <f t="shared" si="104"/>
        <v>0</v>
      </c>
      <c r="K337" s="845">
        <f t="shared" si="104"/>
        <v>0</v>
      </c>
      <c r="L337" s="845">
        <f t="shared" si="104"/>
        <v>0</v>
      </c>
      <c r="M337" s="845">
        <f t="shared" si="104"/>
        <v>0</v>
      </c>
      <c r="N337" s="845">
        <f t="shared" si="104"/>
        <v>0</v>
      </c>
      <c r="O337" s="845">
        <f t="shared" si="104"/>
        <v>0</v>
      </c>
      <c r="P337" s="845">
        <f t="shared" si="104"/>
        <v>0</v>
      </c>
      <c r="Q337" s="846">
        <f t="shared" si="104"/>
        <v>0</v>
      </c>
    </row>
    <row r="338" spans="1:17">
      <c r="A338" s="50">
        <v>46</v>
      </c>
      <c r="B338" s="844">
        <f t="shared" ref="B338:Q338" si="105">B124+B231</f>
        <v>0</v>
      </c>
      <c r="C338" s="845">
        <f t="shared" si="105"/>
        <v>0</v>
      </c>
      <c r="D338" s="845">
        <f t="shared" si="105"/>
        <v>0</v>
      </c>
      <c r="E338" s="845">
        <f t="shared" si="105"/>
        <v>0</v>
      </c>
      <c r="F338" s="845">
        <f t="shared" si="105"/>
        <v>0</v>
      </c>
      <c r="G338" s="845">
        <f t="shared" si="105"/>
        <v>0</v>
      </c>
      <c r="H338" s="844">
        <f t="shared" si="105"/>
        <v>0</v>
      </c>
      <c r="I338" s="845">
        <f t="shared" si="105"/>
        <v>0</v>
      </c>
      <c r="J338" s="845">
        <f t="shared" si="105"/>
        <v>0</v>
      </c>
      <c r="K338" s="845">
        <f t="shared" si="105"/>
        <v>0</v>
      </c>
      <c r="L338" s="845">
        <f t="shared" si="105"/>
        <v>0</v>
      </c>
      <c r="M338" s="845">
        <f t="shared" si="105"/>
        <v>0</v>
      </c>
      <c r="N338" s="845">
        <f t="shared" si="105"/>
        <v>0</v>
      </c>
      <c r="O338" s="845">
        <f t="shared" si="105"/>
        <v>0</v>
      </c>
      <c r="P338" s="845">
        <f t="shared" si="105"/>
        <v>0</v>
      </c>
      <c r="Q338" s="846">
        <f t="shared" si="105"/>
        <v>0</v>
      </c>
    </row>
    <row r="339" spans="1:17">
      <c r="A339" s="50">
        <v>47</v>
      </c>
      <c r="B339" s="844">
        <f t="shared" ref="B339:Q339" si="106">B125+B232</f>
        <v>0</v>
      </c>
      <c r="C339" s="845">
        <f t="shared" si="106"/>
        <v>0</v>
      </c>
      <c r="D339" s="845">
        <f t="shared" si="106"/>
        <v>0</v>
      </c>
      <c r="E339" s="845">
        <f t="shared" si="106"/>
        <v>0</v>
      </c>
      <c r="F339" s="845">
        <f t="shared" si="106"/>
        <v>0</v>
      </c>
      <c r="G339" s="845">
        <f t="shared" si="106"/>
        <v>0</v>
      </c>
      <c r="H339" s="844">
        <f t="shared" si="106"/>
        <v>0</v>
      </c>
      <c r="I339" s="845">
        <f t="shared" si="106"/>
        <v>0</v>
      </c>
      <c r="J339" s="845">
        <f t="shared" si="106"/>
        <v>0</v>
      </c>
      <c r="K339" s="845">
        <f t="shared" si="106"/>
        <v>0</v>
      </c>
      <c r="L339" s="845">
        <f t="shared" si="106"/>
        <v>0</v>
      </c>
      <c r="M339" s="845">
        <f t="shared" si="106"/>
        <v>0</v>
      </c>
      <c r="N339" s="845">
        <f t="shared" si="106"/>
        <v>0</v>
      </c>
      <c r="O339" s="845">
        <f t="shared" si="106"/>
        <v>0</v>
      </c>
      <c r="P339" s="845">
        <f t="shared" si="106"/>
        <v>0</v>
      </c>
      <c r="Q339" s="846">
        <f t="shared" si="106"/>
        <v>0</v>
      </c>
    </row>
    <row r="340" spans="1:17">
      <c r="A340" s="50">
        <v>48</v>
      </c>
      <c r="B340" s="844">
        <f t="shared" ref="B340:Q340" si="107">B126+B233</f>
        <v>0</v>
      </c>
      <c r="C340" s="845">
        <f t="shared" si="107"/>
        <v>0</v>
      </c>
      <c r="D340" s="845">
        <f t="shared" si="107"/>
        <v>0</v>
      </c>
      <c r="E340" s="845">
        <f t="shared" si="107"/>
        <v>0</v>
      </c>
      <c r="F340" s="845">
        <f t="shared" si="107"/>
        <v>0</v>
      </c>
      <c r="G340" s="845">
        <f t="shared" si="107"/>
        <v>0</v>
      </c>
      <c r="H340" s="844">
        <f t="shared" si="107"/>
        <v>0</v>
      </c>
      <c r="I340" s="845">
        <f t="shared" si="107"/>
        <v>0</v>
      </c>
      <c r="J340" s="845">
        <f t="shared" si="107"/>
        <v>0</v>
      </c>
      <c r="K340" s="845">
        <f t="shared" si="107"/>
        <v>0</v>
      </c>
      <c r="L340" s="845">
        <f t="shared" si="107"/>
        <v>0</v>
      </c>
      <c r="M340" s="845">
        <f t="shared" si="107"/>
        <v>0</v>
      </c>
      <c r="N340" s="845">
        <f t="shared" si="107"/>
        <v>0</v>
      </c>
      <c r="O340" s="845">
        <f t="shared" si="107"/>
        <v>0</v>
      </c>
      <c r="P340" s="845">
        <f t="shared" si="107"/>
        <v>0</v>
      </c>
      <c r="Q340" s="846">
        <f t="shared" si="107"/>
        <v>0</v>
      </c>
    </row>
    <row r="341" spans="1:17">
      <c r="A341" s="50">
        <v>49</v>
      </c>
      <c r="B341" s="844">
        <f t="shared" ref="B341:Q341" si="108">B127+B234</f>
        <v>0</v>
      </c>
      <c r="C341" s="845">
        <f t="shared" si="108"/>
        <v>0</v>
      </c>
      <c r="D341" s="845">
        <f t="shared" si="108"/>
        <v>0</v>
      </c>
      <c r="E341" s="845">
        <f t="shared" si="108"/>
        <v>0</v>
      </c>
      <c r="F341" s="845">
        <f t="shared" si="108"/>
        <v>0</v>
      </c>
      <c r="G341" s="845">
        <f t="shared" si="108"/>
        <v>0</v>
      </c>
      <c r="H341" s="844">
        <f t="shared" si="108"/>
        <v>0</v>
      </c>
      <c r="I341" s="845">
        <f t="shared" si="108"/>
        <v>0</v>
      </c>
      <c r="J341" s="845">
        <f t="shared" si="108"/>
        <v>0</v>
      </c>
      <c r="K341" s="845">
        <f t="shared" si="108"/>
        <v>0</v>
      </c>
      <c r="L341" s="845">
        <f t="shared" si="108"/>
        <v>0</v>
      </c>
      <c r="M341" s="845">
        <f t="shared" si="108"/>
        <v>0</v>
      </c>
      <c r="N341" s="845">
        <f t="shared" si="108"/>
        <v>0</v>
      </c>
      <c r="O341" s="845">
        <f t="shared" si="108"/>
        <v>0</v>
      </c>
      <c r="P341" s="845">
        <f t="shared" si="108"/>
        <v>0</v>
      </c>
      <c r="Q341" s="846">
        <f t="shared" si="108"/>
        <v>0</v>
      </c>
    </row>
    <row r="342" spans="1:17">
      <c r="A342" s="50">
        <v>50</v>
      </c>
      <c r="B342" s="844">
        <f t="shared" ref="B342:Q342" si="109">B128+B235</f>
        <v>0</v>
      </c>
      <c r="C342" s="845">
        <f t="shared" si="109"/>
        <v>0</v>
      </c>
      <c r="D342" s="845">
        <f t="shared" si="109"/>
        <v>0</v>
      </c>
      <c r="E342" s="845">
        <f t="shared" si="109"/>
        <v>0</v>
      </c>
      <c r="F342" s="845">
        <f t="shared" si="109"/>
        <v>0</v>
      </c>
      <c r="G342" s="845">
        <f t="shared" si="109"/>
        <v>0</v>
      </c>
      <c r="H342" s="844">
        <f t="shared" si="109"/>
        <v>0</v>
      </c>
      <c r="I342" s="845">
        <f t="shared" si="109"/>
        <v>0</v>
      </c>
      <c r="J342" s="845">
        <f t="shared" si="109"/>
        <v>0</v>
      </c>
      <c r="K342" s="845">
        <f t="shared" si="109"/>
        <v>0</v>
      </c>
      <c r="L342" s="845">
        <f t="shared" si="109"/>
        <v>0</v>
      </c>
      <c r="M342" s="845">
        <f t="shared" si="109"/>
        <v>0</v>
      </c>
      <c r="N342" s="845">
        <f t="shared" si="109"/>
        <v>0</v>
      </c>
      <c r="O342" s="845">
        <f t="shared" si="109"/>
        <v>0</v>
      </c>
      <c r="P342" s="845">
        <f t="shared" si="109"/>
        <v>0</v>
      </c>
      <c r="Q342" s="846">
        <f t="shared" si="109"/>
        <v>0</v>
      </c>
    </row>
    <row r="343" spans="1:17">
      <c r="A343" s="50">
        <v>51</v>
      </c>
      <c r="B343" s="844">
        <f t="shared" ref="B343:Q343" si="110">B129+B236</f>
        <v>0</v>
      </c>
      <c r="C343" s="845">
        <f t="shared" si="110"/>
        <v>0</v>
      </c>
      <c r="D343" s="845">
        <f t="shared" si="110"/>
        <v>0</v>
      </c>
      <c r="E343" s="845">
        <f t="shared" si="110"/>
        <v>0</v>
      </c>
      <c r="F343" s="845">
        <f t="shared" si="110"/>
        <v>0</v>
      </c>
      <c r="G343" s="845">
        <f t="shared" si="110"/>
        <v>0</v>
      </c>
      <c r="H343" s="844">
        <f t="shared" si="110"/>
        <v>0</v>
      </c>
      <c r="I343" s="845">
        <f t="shared" si="110"/>
        <v>0</v>
      </c>
      <c r="J343" s="845">
        <f t="shared" si="110"/>
        <v>0</v>
      </c>
      <c r="K343" s="845">
        <f t="shared" si="110"/>
        <v>0</v>
      </c>
      <c r="L343" s="845">
        <f t="shared" si="110"/>
        <v>0</v>
      </c>
      <c r="M343" s="845">
        <f t="shared" si="110"/>
        <v>0</v>
      </c>
      <c r="N343" s="845">
        <f t="shared" si="110"/>
        <v>0</v>
      </c>
      <c r="O343" s="845">
        <f t="shared" si="110"/>
        <v>0</v>
      </c>
      <c r="P343" s="845">
        <f t="shared" si="110"/>
        <v>0</v>
      </c>
      <c r="Q343" s="846">
        <f t="shared" si="110"/>
        <v>0</v>
      </c>
    </row>
    <row r="344" spans="1:17">
      <c r="A344" s="50">
        <v>52</v>
      </c>
      <c r="B344" s="844">
        <f t="shared" ref="B344:Q344" si="111">B130+B237</f>
        <v>0</v>
      </c>
      <c r="C344" s="845">
        <f t="shared" si="111"/>
        <v>0</v>
      </c>
      <c r="D344" s="845">
        <f t="shared" si="111"/>
        <v>0</v>
      </c>
      <c r="E344" s="845">
        <f t="shared" si="111"/>
        <v>0</v>
      </c>
      <c r="F344" s="845">
        <f t="shared" si="111"/>
        <v>0</v>
      </c>
      <c r="G344" s="845">
        <f t="shared" si="111"/>
        <v>0</v>
      </c>
      <c r="H344" s="844">
        <f t="shared" si="111"/>
        <v>0</v>
      </c>
      <c r="I344" s="845">
        <f t="shared" si="111"/>
        <v>0</v>
      </c>
      <c r="J344" s="845">
        <f t="shared" si="111"/>
        <v>0</v>
      </c>
      <c r="K344" s="845">
        <f t="shared" si="111"/>
        <v>0</v>
      </c>
      <c r="L344" s="845">
        <f t="shared" si="111"/>
        <v>0</v>
      </c>
      <c r="M344" s="845">
        <f t="shared" si="111"/>
        <v>0</v>
      </c>
      <c r="N344" s="845">
        <f t="shared" si="111"/>
        <v>0</v>
      </c>
      <c r="O344" s="845">
        <f t="shared" si="111"/>
        <v>0</v>
      </c>
      <c r="P344" s="845">
        <f t="shared" si="111"/>
        <v>0</v>
      </c>
      <c r="Q344" s="846">
        <f t="shared" si="111"/>
        <v>0</v>
      </c>
    </row>
    <row r="345" spans="1:17">
      <c r="A345" s="50">
        <v>53</v>
      </c>
      <c r="B345" s="844">
        <f t="shared" ref="B345:Q345" si="112">B131+B238</f>
        <v>0</v>
      </c>
      <c r="C345" s="845">
        <f t="shared" si="112"/>
        <v>0</v>
      </c>
      <c r="D345" s="845">
        <f t="shared" si="112"/>
        <v>0</v>
      </c>
      <c r="E345" s="845">
        <f t="shared" si="112"/>
        <v>0</v>
      </c>
      <c r="F345" s="845">
        <f t="shared" si="112"/>
        <v>0</v>
      </c>
      <c r="G345" s="845">
        <f t="shared" si="112"/>
        <v>0</v>
      </c>
      <c r="H345" s="844">
        <f t="shared" si="112"/>
        <v>0</v>
      </c>
      <c r="I345" s="845">
        <f t="shared" si="112"/>
        <v>0</v>
      </c>
      <c r="J345" s="845">
        <f t="shared" si="112"/>
        <v>0</v>
      </c>
      <c r="K345" s="845">
        <f t="shared" si="112"/>
        <v>0</v>
      </c>
      <c r="L345" s="845">
        <f t="shared" si="112"/>
        <v>0</v>
      </c>
      <c r="M345" s="845">
        <f t="shared" si="112"/>
        <v>0</v>
      </c>
      <c r="N345" s="845">
        <f t="shared" si="112"/>
        <v>0</v>
      </c>
      <c r="O345" s="845">
        <f t="shared" si="112"/>
        <v>0</v>
      </c>
      <c r="P345" s="845">
        <f t="shared" si="112"/>
        <v>0</v>
      </c>
      <c r="Q345" s="846">
        <f t="shared" si="112"/>
        <v>0</v>
      </c>
    </row>
    <row r="346" spans="1:17">
      <c r="A346" s="50">
        <v>54</v>
      </c>
      <c r="B346" s="844">
        <f t="shared" ref="B346:Q346" si="113">B132+B239</f>
        <v>0</v>
      </c>
      <c r="C346" s="845">
        <f t="shared" si="113"/>
        <v>0</v>
      </c>
      <c r="D346" s="845">
        <f t="shared" si="113"/>
        <v>0</v>
      </c>
      <c r="E346" s="845">
        <f t="shared" si="113"/>
        <v>0</v>
      </c>
      <c r="F346" s="845">
        <f t="shared" si="113"/>
        <v>0</v>
      </c>
      <c r="G346" s="845">
        <f t="shared" si="113"/>
        <v>0</v>
      </c>
      <c r="H346" s="844">
        <f t="shared" si="113"/>
        <v>0</v>
      </c>
      <c r="I346" s="845">
        <f t="shared" si="113"/>
        <v>0</v>
      </c>
      <c r="J346" s="845">
        <f t="shared" si="113"/>
        <v>0</v>
      </c>
      <c r="K346" s="845">
        <f t="shared" si="113"/>
        <v>0</v>
      </c>
      <c r="L346" s="845">
        <f t="shared" si="113"/>
        <v>0</v>
      </c>
      <c r="M346" s="845">
        <f t="shared" si="113"/>
        <v>0</v>
      </c>
      <c r="N346" s="845">
        <f t="shared" si="113"/>
        <v>0</v>
      </c>
      <c r="O346" s="845">
        <f t="shared" si="113"/>
        <v>0</v>
      </c>
      <c r="P346" s="845">
        <f t="shared" si="113"/>
        <v>0</v>
      </c>
      <c r="Q346" s="846">
        <f t="shared" si="113"/>
        <v>0</v>
      </c>
    </row>
    <row r="347" spans="1:17">
      <c r="A347" s="50">
        <v>55</v>
      </c>
      <c r="B347" s="844">
        <f t="shared" ref="B347:Q347" si="114">B133+B240</f>
        <v>0</v>
      </c>
      <c r="C347" s="845">
        <f t="shared" si="114"/>
        <v>0</v>
      </c>
      <c r="D347" s="845">
        <f t="shared" si="114"/>
        <v>0</v>
      </c>
      <c r="E347" s="845">
        <f t="shared" si="114"/>
        <v>0</v>
      </c>
      <c r="F347" s="845">
        <f t="shared" si="114"/>
        <v>0</v>
      </c>
      <c r="G347" s="845">
        <f t="shared" si="114"/>
        <v>0</v>
      </c>
      <c r="H347" s="844">
        <f t="shared" si="114"/>
        <v>0</v>
      </c>
      <c r="I347" s="845">
        <f t="shared" si="114"/>
        <v>0</v>
      </c>
      <c r="J347" s="845">
        <f t="shared" si="114"/>
        <v>0</v>
      </c>
      <c r="K347" s="845">
        <f t="shared" si="114"/>
        <v>0</v>
      </c>
      <c r="L347" s="845">
        <f t="shared" si="114"/>
        <v>0</v>
      </c>
      <c r="M347" s="845">
        <f t="shared" si="114"/>
        <v>0</v>
      </c>
      <c r="N347" s="845">
        <f t="shared" si="114"/>
        <v>0</v>
      </c>
      <c r="O347" s="845">
        <f t="shared" si="114"/>
        <v>0</v>
      </c>
      <c r="P347" s="845">
        <f t="shared" si="114"/>
        <v>0</v>
      </c>
      <c r="Q347" s="846">
        <f t="shared" si="114"/>
        <v>0</v>
      </c>
    </row>
    <row r="348" spans="1:17">
      <c r="A348" s="50">
        <v>56</v>
      </c>
      <c r="B348" s="844">
        <f t="shared" ref="B348:Q348" si="115">B134+B241</f>
        <v>0</v>
      </c>
      <c r="C348" s="845">
        <f t="shared" si="115"/>
        <v>0</v>
      </c>
      <c r="D348" s="845">
        <f t="shared" si="115"/>
        <v>0</v>
      </c>
      <c r="E348" s="845">
        <f t="shared" si="115"/>
        <v>0</v>
      </c>
      <c r="F348" s="845">
        <f t="shared" si="115"/>
        <v>0</v>
      </c>
      <c r="G348" s="845">
        <f t="shared" si="115"/>
        <v>0</v>
      </c>
      <c r="H348" s="844">
        <f t="shared" si="115"/>
        <v>0</v>
      </c>
      <c r="I348" s="845">
        <f t="shared" si="115"/>
        <v>0</v>
      </c>
      <c r="J348" s="845">
        <f t="shared" si="115"/>
        <v>0</v>
      </c>
      <c r="K348" s="845">
        <f t="shared" si="115"/>
        <v>0</v>
      </c>
      <c r="L348" s="845">
        <f t="shared" si="115"/>
        <v>0</v>
      </c>
      <c r="M348" s="845">
        <f t="shared" si="115"/>
        <v>0</v>
      </c>
      <c r="N348" s="845">
        <f t="shared" si="115"/>
        <v>0</v>
      </c>
      <c r="O348" s="845">
        <f t="shared" si="115"/>
        <v>0</v>
      </c>
      <c r="P348" s="845">
        <f t="shared" si="115"/>
        <v>0</v>
      </c>
      <c r="Q348" s="846">
        <f t="shared" si="115"/>
        <v>0</v>
      </c>
    </row>
    <row r="349" spans="1:17">
      <c r="A349" s="50">
        <v>57</v>
      </c>
      <c r="B349" s="844">
        <f t="shared" ref="B349:Q349" si="116">B135+B242</f>
        <v>0</v>
      </c>
      <c r="C349" s="845">
        <f t="shared" si="116"/>
        <v>0</v>
      </c>
      <c r="D349" s="845">
        <f t="shared" si="116"/>
        <v>0</v>
      </c>
      <c r="E349" s="845">
        <f t="shared" si="116"/>
        <v>0</v>
      </c>
      <c r="F349" s="845">
        <f t="shared" si="116"/>
        <v>0</v>
      </c>
      <c r="G349" s="845">
        <f t="shared" si="116"/>
        <v>0</v>
      </c>
      <c r="H349" s="844">
        <f t="shared" si="116"/>
        <v>0</v>
      </c>
      <c r="I349" s="845">
        <f t="shared" si="116"/>
        <v>0</v>
      </c>
      <c r="J349" s="845">
        <f t="shared" si="116"/>
        <v>0</v>
      </c>
      <c r="K349" s="845">
        <f t="shared" si="116"/>
        <v>0</v>
      </c>
      <c r="L349" s="845">
        <f t="shared" si="116"/>
        <v>0</v>
      </c>
      <c r="M349" s="845">
        <f t="shared" si="116"/>
        <v>0</v>
      </c>
      <c r="N349" s="845">
        <f t="shared" si="116"/>
        <v>0</v>
      </c>
      <c r="O349" s="845">
        <f t="shared" si="116"/>
        <v>0</v>
      </c>
      <c r="P349" s="845">
        <f t="shared" si="116"/>
        <v>0</v>
      </c>
      <c r="Q349" s="846">
        <f t="shared" si="116"/>
        <v>0</v>
      </c>
    </row>
    <row r="350" spans="1:17">
      <c r="A350" s="50">
        <v>58</v>
      </c>
      <c r="B350" s="844">
        <f t="shared" ref="B350:Q350" si="117">B136+B243</f>
        <v>0</v>
      </c>
      <c r="C350" s="845">
        <f t="shared" si="117"/>
        <v>0</v>
      </c>
      <c r="D350" s="845">
        <f t="shared" si="117"/>
        <v>0</v>
      </c>
      <c r="E350" s="845">
        <f t="shared" si="117"/>
        <v>0</v>
      </c>
      <c r="F350" s="845">
        <f t="shared" si="117"/>
        <v>0</v>
      </c>
      <c r="G350" s="845">
        <f t="shared" si="117"/>
        <v>0</v>
      </c>
      <c r="H350" s="844">
        <f t="shared" si="117"/>
        <v>0</v>
      </c>
      <c r="I350" s="845">
        <f t="shared" si="117"/>
        <v>0</v>
      </c>
      <c r="J350" s="845">
        <f t="shared" si="117"/>
        <v>0</v>
      </c>
      <c r="K350" s="845">
        <f t="shared" si="117"/>
        <v>0</v>
      </c>
      <c r="L350" s="845">
        <f t="shared" si="117"/>
        <v>0</v>
      </c>
      <c r="M350" s="845">
        <f t="shared" si="117"/>
        <v>0</v>
      </c>
      <c r="N350" s="845">
        <f t="shared" si="117"/>
        <v>0</v>
      </c>
      <c r="O350" s="845">
        <f t="shared" si="117"/>
        <v>0</v>
      </c>
      <c r="P350" s="845">
        <f t="shared" si="117"/>
        <v>0</v>
      </c>
      <c r="Q350" s="846">
        <f t="shared" si="117"/>
        <v>0</v>
      </c>
    </row>
    <row r="351" spans="1:17">
      <c r="A351" s="50">
        <v>59</v>
      </c>
      <c r="B351" s="844">
        <f t="shared" ref="B351:Q351" si="118">B137+B244</f>
        <v>0</v>
      </c>
      <c r="C351" s="845">
        <f t="shared" si="118"/>
        <v>0</v>
      </c>
      <c r="D351" s="845">
        <f t="shared" si="118"/>
        <v>0</v>
      </c>
      <c r="E351" s="845">
        <f t="shared" si="118"/>
        <v>0</v>
      </c>
      <c r="F351" s="845">
        <f t="shared" si="118"/>
        <v>0</v>
      </c>
      <c r="G351" s="845">
        <f t="shared" si="118"/>
        <v>0</v>
      </c>
      <c r="H351" s="844">
        <f t="shared" si="118"/>
        <v>0</v>
      </c>
      <c r="I351" s="845">
        <f t="shared" si="118"/>
        <v>0</v>
      </c>
      <c r="J351" s="845">
        <f t="shared" si="118"/>
        <v>0</v>
      </c>
      <c r="K351" s="845">
        <f t="shared" si="118"/>
        <v>0</v>
      </c>
      <c r="L351" s="845">
        <f t="shared" si="118"/>
        <v>0</v>
      </c>
      <c r="M351" s="845">
        <f t="shared" si="118"/>
        <v>0</v>
      </c>
      <c r="N351" s="845">
        <f t="shared" si="118"/>
        <v>0</v>
      </c>
      <c r="O351" s="845">
        <f t="shared" si="118"/>
        <v>0</v>
      </c>
      <c r="P351" s="845">
        <f t="shared" si="118"/>
        <v>0</v>
      </c>
      <c r="Q351" s="846">
        <f t="shared" si="118"/>
        <v>0</v>
      </c>
    </row>
    <row r="352" spans="1:17">
      <c r="A352" s="50">
        <v>60</v>
      </c>
      <c r="B352" s="844">
        <f t="shared" ref="B352:Q352" si="119">B138+B245</f>
        <v>0</v>
      </c>
      <c r="C352" s="845">
        <f t="shared" si="119"/>
        <v>0</v>
      </c>
      <c r="D352" s="845">
        <f t="shared" si="119"/>
        <v>0</v>
      </c>
      <c r="E352" s="845">
        <f t="shared" si="119"/>
        <v>0</v>
      </c>
      <c r="F352" s="845">
        <f t="shared" si="119"/>
        <v>0</v>
      </c>
      <c r="G352" s="845">
        <f t="shared" si="119"/>
        <v>0</v>
      </c>
      <c r="H352" s="844">
        <f t="shared" si="119"/>
        <v>0</v>
      </c>
      <c r="I352" s="845">
        <f t="shared" si="119"/>
        <v>0</v>
      </c>
      <c r="J352" s="845">
        <f t="shared" si="119"/>
        <v>0</v>
      </c>
      <c r="K352" s="845">
        <f t="shared" si="119"/>
        <v>0</v>
      </c>
      <c r="L352" s="845">
        <f t="shared" si="119"/>
        <v>0</v>
      </c>
      <c r="M352" s="845">
        <f t="shared" si="119"/>
        <v>0</v>
      </c>
      <c r="N352" s="845">
        <f t="shared" si="119"/>
        <v>0</v>
      </c>
      <c r="O352" s="845">
        <f t="shared" si="119"/>
        <v>0</v>
      </c>
      <c r="P352" s="845">
        <f t="shared" si="119"/>
        <v>0</v>
      </c>
      <c r="Q352" s="846">
        <f t="shared" si="119"/>
        <v>0</v>
      </c>
    </row>
    <row r="353" spans="1:17">
      <c r="A353" s="50">
        <v>61</v>
      </c>
      <c r="B353" s="844">
        <f t="shared" ref="B353:Q353" si="120">B139+B246</f>
        <v>0</v>
      </c>
      <c r="C353" s="845">
        <f t="shared" si="120"/>
        <v>0</v>
      </c>
      <c r="D353" s="845">
        <f t="shared" si="120"/>
        <v>0</v>
      </c>
      <c r="E353" s="845">
        <f t="shared" si="120"/>
        <v>0</v>
      </c>
      <c r="F353" s="845">
        <f t="shared" si="120"/>
        <v>0</v>
      </c>
      <c r="G353" s="845">
        <f t="shared" si="120"/>
        <v>0</v>
      </c>
      <c r="H353" s="844">
        <f t="shared" si="120"/>
        <v>0</v>
      </c>
      <c r="I353" s="845">
        <f t="shared" si="120"/>
        <v>0</v>
      </c>
      <c r="J353" s="845">
        <f t="shared" si="120"/>
        <v>0</v>
      </c>
      <c r="K353" s="845">
        <f t="shared" si="120"/>
        <v>0</v>
      </c>
      <c r="L353" s="845">
        <f t="shared" si="120"/>
        <v>0</v>
      </c>
      <c r="M353" s="845">
        <f t="shared" si="120"/>
        <v>0</v>
      </c>
      <c r="N353" s="845">
        <f t="shared" si="120"/>
        <v>0</v>
      </c>
      <c r="O353" s="845">
        <f t="shared" si="120"/>
        <v>0</v>
      </c>
      <c r="P353" s="845">
        <f t="shared" si="120"/>
        <v>0</v>
      </c>
      <c r="Q353" s="846">
        <f t="shared" si="120"/>
        <v>0</v>
      </c>
    </row>
    <row r="354" spans="1:17">
      <c r="A354" s="50">
        <v>62</v>
      </c>
      <c r="B354" s="844">
        <f t="shared" ref="B354:Q354" si="121">B140+B247</f>
        <v>0</v>
      </c>
      <c r="C354" s="845">
        <f t="shared" si="121"/>
        <v>0</v>
      </c>
      <c r="D354" s="845">
        <f t="shared" si="121"/>
        <v>0</v>
      </c>
      <c r="E354" s="845">
        <f t="shared" si="121"/>
        <v>0</v>
      </c>
      <c r="F354" s="845">
        <f t="shared" si="121"/>
        <v>0</v>
      </c>
      <c r="G354" s="845">
        <f t="shared" si="121"/>
        <v>0</v>
      </c>
      <c r="H354" s="844">
        <f t="shared" si="121"/>
        <v>0</v>
      </c>
      <c r="I354" s="845">
        <f t="shared" si="121"/>
        <v>0</v>
      </c>
      <c r="J354" s="845">
        <f t="shared" si="121"/>
        <v>0</v>
      </c>
      <c r="K354" s="845">
        <f t="shared" si="121"/>
        <v>0</v>
      </c>
      <c r="L354" s="845">
        <f t="shared" si="121"/>
        <v>0</v>
      </c>
      <c r="M354" s="845">
        <f t="shared" si="121"/>
        <v>0</v>
      </c>
      <c r="N354" s="845">
        <f t="shared" si="121"/>
        <v>0</v>
      </c>
      <c r="O354" s="845">
        <f t="shared" si="121"/>
        <v>0</v>
      </c>
      <c r="P354" s="845">
        <f t="shared" si="121"/>
        <v>0</v>
      </c>
      <c r="Q354" s="846">
        <f t="shared" si="121"/>
        <v>0</v>
      </c>
    </row>
    <row r="355" spans="1:17">
      <c r="A355" s="50">
        <v>63</v>
      </c>
      <c r="B355" s="844">
        <f t="shared" ref="B355:Q355" si="122">B141+B248</f>
        <v>0</v>
      </c>
      <c r="C355" s="845">
        <f t="shared" si="122"/>
        <v>0</v>
      </c>
      <c r="D355" s="845">
        <f t="shared" si="122"/>
        <v>0</v>
      </c>
      <c r="E355" s="845">
        <f t="shared" si="122"/>
        <v>0</v>
      </c>
      <c r="F355" s="845">
        <f t="shared" si="122"/>
        <v>0</v>
      </c>
      <c r="G355" s="845">
        <f t="shared" si="122"/>
        <v>0</v>
      </c>
      <c r="H355" s="844">
        <f t="shared" si="122"/>
        <v>0</v>
      </c>
      <c r="I355" s="845">
        <f t="shared" si="122"/>
        <v>0</v>
      </c>
      <c r="J355" s="845">
        <f t="shared" si="122"/>
        <v>0</v>
      </c>
      <c r="K355" s="845">
        <f t="shared" si="122"/>
        <v>0</v>
      </c>
      <c r="L355" s="845">
        <f t="shared" si="122"/>
        <v>0</v>
      </c>
      <c r="M355" s="845">
        <f t="shared" si="122"/>
        <v>0</v>
      </c>
      <c r="N355" s="845">
        <f t="shared" si="122"/>
        <v>0</v>
      </c>
      <c r="O355" s="845">
        <f t="shared" si="122"/>
        <v>0</v>
      </c>
      <c r="P355" s="845">
        <f t="shared" si="122"/>
        <v>0</v>
      </c>
      <c r="Q355" s="846">
        <f t="shared" si="122"/>
        <v>0</v>
      </c>
    </row>
    <row r="356" spans="1:17">
      <c r="A356" s="50">
        <v>64</v>
      </c>
      <c r="B356" s="844">
        <f t="shared" ref="B356:Q356" si="123">B142+B249</f>
        <v>0</v>
      </c>
      <c r="C356" s="845">
        <f t="shared" si="123"/>
        <v>0</v>
      </c>
      <c r="D356" s="845">
        <f t="shared" si="123"/>
        <v>0</v>
      </c>
      <c r="E356" s="845">
        <f t="shared" si="123"/>
        <v>0</v>
      </c>
      <c r="F356" s="845">
        <f t="shared" si="123"/>
        <v>0</v>
      </c>
      <c r="G356" s="845">
        <f t="shared" si="123"/>
        <v>0</v>
      </c>
      <c r="H356" s="844">
        <f t="shared" si="123"/>
        <v>0</v>
      </c>
      <c r="I356" s="845">
        <f t="shared" si="123"/>
        <v>0</v>
      </c>
      <c r="J356" s="845">
        <f t="shared" si="123"/>
        <v>0</v>
      </c>
      <c r="K356" s="845">
        <f t="shared" si="123"/>
        <v>0</v>
      </c>
      <c r="L356" s="845">
        <f t="shared" si="123"/>
        <v>0</v>
      </c>
      <c r="M356" s="845">
        <f t="shared" si="123"/>
        <v>0</v>
      </c>
      <c r="N356" s="845">
        <f t="shared" si="123"/>
        <v>0</v>
      </c>
      <c r="O356" s="845">
        <f t="shared" si="123"/>
        <v>0</v>
      </c>
      <c r="P356" s="845">
        <f t="shared" si="123"/>
        <v>0</v>
      </c>
      <c r="Q356" s="846">
        <f t="shared" si="123"/>
        <v>0</v>
      </c>
    </row>
    <row r="357" spans="1:17">
      <c r="A357" s="50">
        <v>65</v>
      </c>
      <c r="B357" s="844">
        <f t="shared" ref="B357:Q357" si="124">B143+B250</f>
        <v>0</v>
      </c>
      <c r="C357" s="845">
        <f t="shared" si="124"/>
        <v>0</v>
      </c>
      <c r="D357" s="845">
        <f t="shared" si="124"/>
        <v>0</v>
      </c>
      <c r="E357" s="845">
        <f t="shared" si="124"/>
        <v>0</v>
      </c>
      <c r="F357" s="845">
        <f t="shared" si="124"/>
        <v>0</v>
      </c>
      <c r="G357" s="845">
        <f t="shared" si="124"/>
        <v>0</v>
      </c>
      <c r="H357" s="844">
        <f t="shared" si="124"/>
        <v>0</v>
      </c>
      <c r="I357" s="845">
        <f t="shared" si="124"/>
        <v>0</v>
      </c>
      <c r="J357" s="845">
        <f t="shared" si="124"/>
        <v>0</v>
      </c>
      <c r="K357" s="845">
        <f t="shared" si="124"/>
        <v>0</v>
      </c>
      <c r="L357" s="845">
        <f t="shared" si="124"/>
        <v>0</v>
      </c>
      <c r="M357" s="845">
        <f t="shared" si="124"/>
        <v>0</v>
      </c>
      <c r="N357" s="845">
        <f t="shared" si="124"/>
        <v>0</v>
      </c>
      <c r="O357" s="845">
        <f t="shared" si="124"/>
        <v>0</v>
      </c>
      <c r="P357" s="845">
        <f t="shared" si="124"/>
        <v>0</v>
      </c>
      <c r="Q357" s="846">
        <f t="shared" si="124"/>
        <v>0</v>
      </c>
    </row>
    <row r="358" spans="1:17">
      <c r="A358" s="50">
        <v>66</v>
      </c>
      <c r="B358" s="844">
        <f t="shared" ref="B358:Q358" si="125">B144+B251</f>
        <v>0</v>
      </c>
      <c r="C358" s="845">
        <f t="shared" si="125"/>
        <v>0</v>
      </c>
      <c r="D358" s="845">
        <f t="shared" si="125"/>
        <v>0</v>
      </c>
      <c r="E358" s="845">
        <f t="shared" si="125"/>
        <v>0</v>
      </c>
      <c r="F358" s="845">
        <f t="shared" si="125"/>
        <v>0</v>
      </c>
      <c r="G358" s="845">
        <f t="shared" si="125"/>
        <v>0</v>
      </c>
      <c r="H358" s="844">
        <f t="shared" si="125"/>
        <v>0</v>
      </c>
      <c r="I358" s="845">
        <f t="shared" si="125"/>
        <v>0</v>
      </c>
      <c r="J358" s="845">
        <f t="shared" si="125"/>
        <v>0</v>
      </c>
      <c r="K358" s="845">
        <f t="shared" si="125"/>
        <v>0</v>
      </c>
      <c r="L358" s="845">
        <f t="shared" si="125"/>
        <v>0</v>
      </c>
      <c r="M358" s="845">
        <f t="shared" si="125"/>
        <v>0</v>
      </c>
      <c r="N358" s="845">
        <f t="shared" si="125"/>
        <v>0</v>
      </c>
      <c r="O358" s="845">
        <f t="shared" si="125"/>
        <v>0</v>
      </c>
      <c r="P358" s="845">
        <f t="shared" si="125"/>
        <v>0</v>
      </c>
      <c r="Q358" s="846">
        <f t="shared" si="125"/>
        <v>0</v>
      </c>
    </row>
    <row r="359" spans="1:17">
      <c r="A359" s="50">
        <v>67</v>
      </c>
      <c r="B359" s="844">
        <f t="shared" ref="B359:Q359" si="126">B145+B252</f>
        <v>0</v>
      </c>
      <c r="C359" s="845">
        <f t="shared" si="126"/>
        <v>0</v>
      </c>
      <c r="D359" s="845">
        <f t="shared" si="126"/>
        <v>0</v>
      </c>
      <c r="E359" s="845">
        <f t="shared" si="126"/>
        <v>0</v>
      </c>
      <c r="F359" s="845">
        <f t="shared" si="126"/>
        <v>0</v>
      </c>
      <c r="G359" s="845">
        <f t="shared" si="126"/>
        <v>0</v>
      </c>
      <c r="H359" s="844">
        <f t="shared" si="126"/>
        <v>0</v>
      </c>
      <c r="I359" s="845">
        <f t="shared" si="126"/>
        <v>0</v>
      </c>
      <c r="J359" s="845">
        <f t="shared" si="126"/>
        <v>0</v>
      </c>
      <c r="K359" s="845">
        <f t="shared" si="126"/>
        <v>0</v>
      </c>
      <c r="L359" s="845">
        <f t="shared" si="126"/>
        <v>0</v>
      </c>
      <c r="M359" s="845">
        <f t="shared" si="126"/>
        <v>0</v>
      </c>
      <c r="N359" s="845">
        <f t="shared" si="126"/>
        <v>0</v>
      </c>
      <c r="O359" s="845">
        <f t="shared" si="126"/>
        <v>0</v>
      </c>
      <c r="P359" s="845">
        <f t="shared" si="126"/>
        <v>0</v>
      </c>
      <c r="Q359" s="846">
        <f t="shared" si="126"/>
        <v>0</v>
      </c>
    </row>
    <row r="360" spans="1:17">
      <c r="A360" s="50">
        <v>68</v>
      </c>
      <c r="B360" s="844">
        <f t="shared" ref="B360:Q360" si="127">B146+B253</f>
        <v>0</v>
      </c>
      <c r="C360" s="845">
        <f t="shared" si="127"/>
        <v>0</v>
      </c>
      <c r="D360" s="845">
        <f t="shared" si="127"/>
        <v>0</v>
      </c>
      <c r="E360" s="845">
        <f t="shared" si="127"/>
        <v>0</v>
      </c>
      <c r="F360" s="845">
        <f t="shared" si="127"/>
        <v>0</v>
      </c>
      <c r="G360" s="845">
        <f t="shared" si="127"/>
        <v>0</v>
      </c>
      <c r="H360" s="844">
        <f t="shared" si="127"/>
        <v>0</v>
      </c>
      <c r="I360" s="845">
        <f t="shared" si="127"/>
        <v>0</v>
      </c>
      <c r="J360" s="845">
        <f t="shared" si="127"/>
        <v>0</v>
      </c>
      <c r="K360" s="845">
        <f t="shared" si="127"/>
        <v>0</v>
      </c>
      <c r="L360" s="845">
        <f t="shared" si="127"/>
        <v>0</v>
      </c>
      <c r="M360" s="845">
        <f t="shared" si="127"/>
        <v>0</v>
      </c>
      <c r="N360" s="845">
        <f t="shared" si="127"/>
        <v>0</v>
      </c>
      <c r="O360" s="845">
        <f t="shared" si="127"/>
        <v>0</v>
      </c>
      <c r="P360" s="845">
        <f t="shared" si="127"/>
        <v>0</v>
      </c>
      <c r="Q360" s="846">
        <f t="shared" si="127"/>
        <v>0</v>
      </c>
    </row>
    <row r="361" spans="1:17">
      <c r="A361" s="50">
        <v>69</v>
      </c>
      <c r="B361" s="844">
        <f t="shared" ref="B361:Q361" si="128">B147+B254</f>
        <v>0</v>
      </c>
      <c r="C361" s="845">
        <f t="shared" si="128"/>
        <v>0</v>
      </c>
      <c r="D361" s="845">
        <f t="shared" si="128"/>
        <v>0</v>
      </c>
      <c r="E361" s="845">
        <f t="shared" si="128"/>
        <v>0</v>
      </c>
      <c r="F361" s="845">
        <f t="shared" si="128"/>
        <v>0</v>
      </c>
      <c r="G361" s="845">
        <f t="shared" si="128"/>
        <v>0</v>
      </c>
      <c r="H361" s="844">
        <f t="shared" si="128"/>
        <v>0</v>
      </c>
      <c r="I361" s="845">
        <f t="shared" si="128"/>
        <v>0</v>
      </c>
      <c r="J361" s="845">
        <f t="shared" si="128"/>
        <v>0</v>
      </c>
      <c r="K361" s="845">
        <f t="shared" si="128"/>
        <v>0</v>
      </c>
      <c r="L361" s="845">
        <f t="shared" si="128"/>
        <v>0</v>
      </c>
      <c r="M361" s="845">
        <f t="shared" si="128"/>
        <v>0</v>
      </c>
      <c r="N361" s="845">
        <f t="shared" si="128"/>
        <v>0</v>
      </c>
      <c r="O361" s="845">
        <f t="shared" si="128"/>
        <v>0</v>
      </c>
      <c r="P361" s="845">
        <f t="shared" si="128"/>
        <v>0</v>
      </c>
      <c r="Q361" s="846">
        <f t="shared" si="128"/>
        <v>0</v>
      </c>
    </row>
    <row r="362" spans="1:17">
      <c r="A362" s="50">
        <v>70</v>
      </c>
      <c r="B362" s="844">
        <f t="shared" ref="B362:Q362" si="129">B148+B255</f>
        <v>0</v>
      </c>
      <c r="C362" s="845">
        <f t="shared" si="129"/>
        <v>0</v>
      </c>
      <c r="D362" s="845">
        <f t="shared" si="129"/>
        <v>0</v>
      </c>
      <c r="E362" s="845">
        <f t="shared" si="129"/>
        <v>0</v>
      </c>
      <c r="F362" s="845">
        <f t="shared" si="129"/>
        <v>0</v>
      </c>
      <c r="G362" s="845">
        <f t="shared" si="129"/>
        <v>0</v>
      </c>
      <c r="H362" s="844">
        <f t="shared" si="129"/>
        <v>0</v>
      </c>
      <c r="I362" s="845">
        <f t="shared" si="129"/>
        <v>0</v>
      </c>
      <c r="J362" s="845">
        <f t="shared" si="129"/>
        <v>0</v>
      </c>
      <c r="K362" s="845">
        <f t="shared" si="129"/>
        <v>0</v>
      </c>
      <c r="L362" s="845">
        <f t="shared" si="129"/>
        <v>0</v>
      </c>
      <c r="M362" s="845">
        <f t="shared" si="129"/>
        <v>0</v>
      </c>
      <c r="N362" s="845">
        <f t="shared" si="129"/>
        <v>0</v>
      </c>
      <c r="O362" s="845">
        <f t="shared" si="129"/>
        <v>0</v>
      </c>
      <c r="P362" s="845">
        <f t="shared" si="129"/>
        <v>0</v>
      </c>
      <c r="Q362" s="846">
        <f t="shared" si="129"/>
        <v>0</v>
      </c>
    </row>
    <row r="363" spans="1:17">
      <c r="A363" s="50">
        <v>71</v>
      </c>
      <c r="B363" s="844">
        <f t="shared" ref="B363:Q363" si="130">B149+B256</f>
        <v>0</v>
      </c>
      <c r="C363" s="845">
        <f t="shared" si="130"/>
        <v>0</v>
      </c>
      <c r="D363" s="845">
        <f t="shared" si="130"/>
        <v>0</v>
      </c>
      <c r="E363" s="845">
        <f t="shared" si="130"/>
        <v>0</v>
      </c>
      <c r="F363" s="845">
        <f t="shared" si="130"/>
        <v>0</v>
      </c>
      <c r="G363" s="845">
        <f t="shared" si="130"/>
        <v>0</v>
      </c>
      <c r="H363" s="844">
        <f t="shared" si="130"/>
        <v>0</v>
      </c>
      <c r="I363" s="845">
        <f t="shared" si="130"/>
        <v>0</v>
      </c>
      <c r="J363" s="845">
        <f t="shared" si="130"/>
        <v>0</v>
      </c>
      <c r="K363" s="845">
        <f t="shared" si="130"/>
        <v>0</v>
      </c>
      <c r="L363" s="845">
        <f t="shared" si="130"/>
        <v>0</v>
      </c>
      <c r="M363" s="845">
        <f t="shared" si="130"/>
        <v>0</v>
      </c>
      <c r="N363" s="845">
        <f t="shared" si="130"/>
        <v>0</v>
      </c>
      <c r="O363" s="845">
        <f t="shared" si="130"/>
        <v>0</v>
      </c>
      <c r="P363" s="845">
        <f t="shared" si="130"/>
        <v>0</v>
      </c>
      <c r="Q363" s="846">
        <f t="shared" si="130"/>
        <v>0</v>
      </c>
    </row>
    <row r="364" spans="1:17">
      <c r="A364" s="50">
        <v>72</v>
      </c>
      <c r="B364" s="844">
        <f t="shared" ref="B364:Q364" si="131">B150+B257</f>
        <v>0</v>
      </c>
      <c r="C364" s="845">
        <f t="shared" si="131"/>
        <v>0</v>
      </c>
      <c r="D364" s="845">
        <f t="shared" si="131"/>
        <v>0</v>
      </c>
      <c r="E364" s="845">
        <f t="shared" si="131"/>
        <v>0</v>
      </c>
      <c r="F364" s="845">
        <f t="shared" si="131"/>
        <v>0</v>
      </c>
      <c r="G364" s="845">
        <f t="shared" si="131"/>
        <v>0</v>
      </c>
      <c r="H364" s="844">
        <f t="shared" si="131"/>
        <v>0</v>
      </c>
      <c r="I364" s="845">
        <f t="shared" si="131"/>
        <v>0</v>
      </c>
      <c r="J364" s="845">
        <f t="shared" si="131"/>
        <v>0</v>
      </c>
      <c r="K364" s="845">
        <f t="shared" si="131"/>
        <v>0</v>
      </c>
      <c r="L364" s="845">
        <f t="shared" si="131"/>
        <v>0</v>
      </c>
      <c r="M364" s="845">
        <f t="shared" si="131"/>
        <v>0</v>
      </c>
      <c r="N364" s="845">
        <f t="shared" si="131"/>
        <v>0</v>
      </c>
      <c r="O364" s="845">
        <f t="shared" si="131"/>
        <v>0</v>
      </c>
      <c r="P364" s="845">
        <f t="shared" si="131"/>
        <v>0</v>
      </c>
      <c r="Q364" s="846">
        <f t="shared" si="131"/>
        <v>0</v>
      </c>
    </row>
    <row r="365" spans="1:17">
      <c r="A365" s="50">
        <v>73</v>
      </c>
      <c r="B365" s="844">
        <f t="shared" ref="B365:Q365" si="132">B151+B258</f>
        <v>0</v>
      </c>
      <c r="C365" s="845">
        <f t="shared" si="132"/>
        <v>0</v>
      </c>
      <c r="D365" s="845">
        <f t="shared" si="132"/>
        <v>0</v>
      </c>
      <c r="E365" s="845">
        <f t="shared" si="132"/>
        <v>0</v>
      </c>
      <c r="F365" s="845">
        <f t="shared" si="132"/>
        <v>0</v>
      </c>
      <c r="G365" s="845">
        <f t="shared" si="132"/>
        <v>0</v>
      </c>
      <c r="H365" s="844">
        <f t="shared" si="132"/>
        <v>0</v>
      </c>
      <c r="I365" s="845">
        <f t="shared" si="132"/>
        <v>0</v>
      </c>
      <c r="J365" s="845">
        <f t="shared" si="132"/>
        <v>0</v>
      </c>
      <c r="K365" s="845">
        <f t="shared" si="132"/>
        <v>0</v>
      </c>
      <c r="L365" s="845">
        <f t="shared" si="132"/>
        <v>0</v>
      </c>
      <c r="M365" s="845">
        <f t="shared" si="132"/>
        <v>0</v>
      </c>
      <c r="N365" s="845">
        <f t="shared" si="132"/>
        <v>0</v>
      </c>
      <c r="O365" s="845">
        <f t="shared" si="132"/>
        <v>0</v>
      </c>
      <c r="P365" s="845">
        <f t="shared" si="132"/>
        <v>0</v>
      </c>
      <c r="Q365" s="846">
        <f t="shared" si="132"/>
        <v>0</v>
      </c>
    </row>
    <row r="366" spans="1:17">
      <c r="A366" s="50">
        <v>74</v>
      </c>
      <c r="B366" s="844">
        <f t="shared" ref="B366:Q366" si="133">B152+B259</f>
        <v>0</v>
      </c>
      <c r="C366" s="845">
        <f t="shared" si="133"/>
        <v>0</v>
      </c>
      <c r="D366" s="845">
        <f t="shared" si="133"/>
        <v>0</v>
      </c>
      <c r="E366" s="845">
        <f t="shared" si="133"/>
        <v>0</v>
      </c>
      <c r="F366" s="845">
        <f t="shared" si="133"/>
        <v>0</v>
      </c>
      <c r="G366" s="845">
        <f t="shared" si="133"/>
        <v>0</v>
      </c>
      <c r="H366" s="844">
        <f t="shared" si="133"/>
        <v>0</v>
      </c>
      <c r="I366" s="845">
        <f t="shared" si="133"/>
        <v>0</v>
      </c>
      <c r="J366" s="845">
        <f t="shared" si="133"/>
        <v>0</v>
      </c>
      <c r="K366" s="845">
        <f t="shared" si="133"/>
        <v>0</v>
      </c>
      <c r="L366" s="845">
        <f t="shared" si="133"/>
        <v>0</v>
      </c>
      <c r="M366" s="845">
        <f t="shared" si="133"/>
        <v>0</v>
      </c>
      <c r="N366" s="845">
        <f t="shared" si="133"/>
        <v>0</v>
      </c>
      <c r="O366" s="845">
        <f t="shared" si="133"/>
        <v>0</v>
      </c>
      <c r="P366" s="845">
        <f t="shared" si="133"/>
        <v>0</v>
      </c>
      <c r="Q366" s="846">
        <f t="shared" si="133"/>
        <v>0</v>
      </c>
    </row>
    <row r="367" spans="1:17">
      <c r="A367" s="50">
        <v>75</v>
      </c>
      <c r="B367" s="844">
        <f t="shared" ref="B367:Q367" si="134">B153+B260</f>
        <v>0</v>
      </c>
      <c r="C367" s="845">
        <f t="shared" si="134"/>
        <v>0</v>
      </c>
      <c r="D367" s="845">
        <f t="shared" si="134"/>
        <v>0</v>
      </c>
      <c r="E367" s="845">
        <f t="shared" si="134"/>
        <v>0</v>
      </c>
      <c r="F367" s="845">
        <f t="shared" si="134"/>
        <v>0</v>
      </c>
      <c r="G367" s="845">
        <f t="shared" si="134"/>
        <v>0</v>
      </c>
      <c r="H367" s="844">
        <f t="shared" si="134"/>
        <v>0</v>
      </c>
      <c r="I367" s="845">
        <f t="shared" si="134"/>
        <v>0</v>
      </c>
      <c r="J367" s="845">
        <f t="shared" si="134"/>
        <v>0</v>
      </c>
      <c r="K367" s="845">
        <f t="shared" si="134"/>
        <v>0</v>
      </c>
      <c r="L367" s="845">
        <f t="shared" si="134"/>
        <v>0</v>
      </c>
      <c r="M367" s="845">
        <f t="shared" si="134"/>
        <v>0</v>
      </c>
      <c r="N367" s="845">
        <f t="shared" si="134"/>
        <v>0</v>
      </c>
      <c r="O367" s="845">
        <f t="shared" si="134"/>
        <v>0</v>
      </c>
      <c r="P367" s="845">
        <f t="shared" si="134"/>
        <v>0</v>
      </c>
      <c r="Q367" s="846">
        <f t="shared" si="134"/>
        <v>0</v>
      </c>
    </row>
    <row r="368" spans="1:17">
      <c r="A368" s="50">
        <v>76</v>
      </c>
      <c r="B368" s="844">
        <f t="shared" ref="B368:Q368" si="135">B154+B261</f>
        <v>0</v>
      </c>
      <c r="C368" s="845">
        <f t="shared" si="135"/>
        <v>0</v>
      </c>
      <c r="D368" s="845">
        <f t="shared" si="135"/>
        <v>0</v>
      </c>
      <c r="E368" s="845">
        <f t="shared" si="135"/>
        <v>0</v>
      </c>
      <c r="F368" s="845">
        <f t="shared" si="135"/>
        <v>0</v>
      </c>
      <c r="G368" s="845">
        <f t="shared" si="135"/>
        <v>0</v>
      </c>
      <c r="H368" s="844">
        <f t="shared" si="135"/>
        <v>0</v>
      </c>
      <c r="I368" s="845">
        <f t="shared" si="135"/>
        <v>0</v>
      </c>
      <c r="J368" s="845">
        <f t="shared" si="135"/>
        <v>0</v>
      </c>
      <c r="K368" s="845">
        <f t="shared" si="135"/>
        <v>0</v>
      </c>
      <c r="L368" s="845">
        <f t="shared" si="135"/>
        <v>0</v>
      </c>
      <c r="M368" s="845">
        <f t="shared" si="135"/>
        <v>0</v>
      </c>
      <c r="N368" s="845">
        <f t="shared" si="135"/>
        <v>0</v>
      </c>
      <c r="O368" s="845">
        <f t="shared" si="135"/>
        <v>0</v>
      </c>
      <c r="P368" s="845">
        <f t="shared" si="135"/>
        <v>0</v>
      </c>
      <c r="Q368" s="846">
        <f t="shared" si="135"/>
        <v>0</v>
      </c>
    </row>
    <row r="369" spans="1:17">
      <c r="A369" s="50">
        <v>77</v>
      </c>
      <c r="B369" s="844">
        <f t="shared" ref="B369:Q369" si="136">B155+B262</f>
        <v>0</v>
      </c>
      <c r="C369" s="845">
        <f t="shared" si="136"/>
        <v>0</v>
      </c>
      <c r="D369" s="845">
        <f t="shared" si="136"/>
        <v>0</v>
      </c>
      <c r="E369" s="845">
        <f t="shared" si="136"/>
        <v>0</v>
      </c>
      <c r="F369" s="845">
        <f t="shared" si="136"/>
        <v>0</v>
      </c>
      <c r="G369" s="845">
        <f t="shared" si="136"/>
        <v>0</v>
      </c>
      <c r="H369" s="844">
        <f t="shared" si="136"/>
        <v>0</v>
      </c>
      <c r="I369" s="845">
        <f t="shared" si="136"/>
        <v>0</v>
      </c>
      <c r="J369" s="845">
        <f t="shared" si="136"/>
        <v>0</v>
      </c>
      <c r="K369" s="845">
        <f t="shared" si="136"/>
        <v>0</v>
      </c>
      <c r="L369" s="845">
        <f t="shared" si="136"/>
        <v>0</v>
      </c>
      <c r="M369" s="845">
        <f t="shared" si="136"/>
        <v>0</v>
      </c>
      <c r="N369" s="845">
        <f t="shared" si="136"/>
        <v>0</v>
      </c>
      <c r="O369" s="845">
        <f t="shared" si="136"/>
        <v>0</v>
      </c>
      <c r="P369" s="845">
        <f t="shared" si="136"/>
        <v>0</v>
      </c>
      <c r="Q369" s="846">
        <f t="shared" si="136"/>
        <v>0</v>
      </c>
    </row>
    <row r="370" spans="1:17">
      <c r="A370" s="50">
        <v>78</v>
      </c>
      <c r="B370" s="844">
        <f t="shared" ref="B370:Q370" si="137">B156+B263</f>
        <v>0</v>
      </c>
      <c r="C370" s="845">
        <f t="shared" si="137"/>
        <v>0</v>
      </c>
      <c r="D370" s="845">
        <f t="shared" si="137"/>
        <v>0</v>
      </c>
      <c r="E370" s="845">
        <f t="shared" si="137"/>
        <v>0</v>
      </c>
      <c r="F370" s="845">
        <f t="shared" si="137"/>
        <v>0</v>
      </c>
      <c r="G370" s="845">
        <f t="shared" si="137"/>
        <v>0</v>
      </c>
      <c r="H370" s="844">
        <f t="shared" si="137"/>
        <v>0</v>
      </c>
      <c r="I370" s="845">
        <f t="shared" si="137"/>
        <v>0</v>
      </c>
      <c r="J370" s="845">
        <f t="shared" si="137"/>
        <v>0</v>
      </c>
      <c r="K370" s="845">
        <f t="shared" si="137"/>
        <v>0</v>
      </c>
      <c r="L370" s="845">
        <f t="shared" si="137"/>
        <v>0</v>
      </c>
      <c r="M370" s="845">
        <f t="shared" si="137"/>
        <v>0</v>
      </c>
      <c r="N370" s="845">
        <f t="shared" si="137"/>
        <v>0</v>
      </c>
      <c r="O370" s="845">
        <f t="shared" si="137"/>
        <v>0</v>
      </c>
      <c r="P370" s="845">
        <f t="shared" si="137"/>
        <v>0</v>
      </c>
      <c r="Q370" s="846">
        <f t="shared" si="137"/>
        <v>0</v>
      </c>
    </row>
    <row r="371" spans="1:17">
      <c r="A371" s="50">
        <v>79</v>
      </c>
      <c r="B371" s="844">
        <f t="shared" ref="B371:Q371" si="138">B157+B264</f>
        <v>0</v>
      </c>
      <c r="C371" s="845">
        <f t="shared" si="138"/>
        <v>0</v>
      </c>
      <c r="D371" s="845">
        <f t="shared" si="138"/>
        <v>0</v>
      </c>
      <c r="E371" s="845">
        <f t="shared" si="138"/>
        <v>0</v>
      </c>
      <c r="F371" s="845">
        <f t="shared" si="138"/>
        <v>0</v>
      </c>
      <c r="G371" s="845">
        <f t="shared" si="138"/>
        <v>0</v>
      </c>
      <c r="H371" s="844">
        <f t="shared" si="138"/>
        <v>0</v>
      </c>
      <c r="I371" s="845">
        <f t="shared" si="138"/>
        <v>0</v>
      </c>
      <c r="J371" s="845">
        <f t="shared" si="138"/>
        <v>0</v>
      </c>
      <c r="K371" s="845">
        <f t="shared" si="138"/>
        <v>0</v>
      </c>
      <c r="L371" s="845">
        <f t="shared" si="138"/>
        <v>0</v>
      </c>
      <c r="M371" s="845">
        <f t="shared" si="138"/>
        <v>0</v>
      </c>
      <c r="N371" s="845">
        <f t="shared" si="138"/>
        <v>0</v>
      </c>
      <c r="O371" s="845">
        <f t="shared" si="138"/>
        <v>0</v>
      </c>
      <c r="P371" s="845">
        <f t="shared" si="138"/>
        <v>0</v>
      </c>
      <c r="Q371" s="846">
        <f t="shared" si="138"/>
        <v>0</v>
      </c>
    </row>
    <row r="372" spans="1:17">
      <c r="A372" s="50">
        <v>80</v>
      </c>
      <c r="B372" s="844">
        <f t="shared" ref="B372:Q372" si="139">B158+B265</f>
        <v>0</v>
      </c>
      <c r="C372" s="845">
        <f t="shared" si="139"/>
        <v>0</v>
      </c>
      <c r="D372" s="845">
        <f t="shared" si="139"/>
        <v>0</v>
      </c>
      <c r="E372" s="845">
        <f t="shared" si="139"/>
        <v>0</v>
      </c>
      <c r="F372" s="845">
        <f t="shared" si="139"/>
        <v>0</v>
      </c>
      <c r="G372" s="845">
        <f t="shared" si="139"/>
        <v>0</v>
      </c>
      <c r="H372" s="844">
        <f t="shared" si="139"/>
        <v>0</v>
      </c>
      <c r="I372" s="845">
        <f t="shared" si="139"/>
        <v>0</v>
      </c>
      <c r="J372" s="845">
        <f t="shared" si="139"/>
        <v>0</v>
      </c>
      <c r="K372" s="845">
        <f t="shared" si="139"/>
        <v>0</v>
      </c>
      <c r="L372" s="845">
        <f t="shared" si="139"/>
        <v>0</v>
      </c>
      <c r="M372" s="845">
        <f t="shared" si="139"/>
        <v>0</v>
      </c>
      <c r="N372" s="845">
        <f t="shared" si="139"/>
        <v>0</v>
      </c>
      <c r="O372" s="845">
        <f t="shared" si="139"/>
        <v>0</v>
      </c>
      <c r="P372" s="845">
        <f t="shared" si="139"/>
        <v>0</v>
      </c>
      <c r="Q372" s="846">
        <f t="shared" si="139"/>
        <v>0</v>
      </c>
    </row>
    <row r="373" spans="1:17">
      <c r="A373" s="50">
        <v>81</v>
      </c>
      <c r="B373" s="844">
        <f t="shared" ref="B373:Q373" si="140">B159+B266</f>
        <v>0</v>
      </c>
      <c r="C373" s="845">
        <f t="shared" si="140"/>
        <v>0</v>
      </c>
      <c r="D373" s="845">
        <f t="shared" si="140"/>
        <v>0</v>
      </c>
      <c r="E373" s="845">
        <f t="shared" si="140"/>
        <v>0</v>
      </c>
      <c r="F373" s="845">
        <f t="shared" si="140"/>
        <v>0</v>
      </c>
      <c r="G373" s="845">
        <f t="shared" si="140"/>
        <v>0</v>
      </c>
      <c r="H373" s="844">
        <f t="shared" si="140"/>
        <v>0</v>
      </c>
      <c r="I373" s="845">
        <f t="shared" si="140"/>
        <v>0</v>
      </c>
      <c r="J373" s="845">
        <f t="shared" si="140"/>
        <v>0</v>
      </c>
      <c r="K373" s="845">
        <f t="shared" si="140"/>
        <v>0</v>
      </c>
      <c r="L373" s="845">
        <f t="shared" si="140"/>
        <v>0</v>
      </c>
      <c r="M373" s="845">
        <f t="shared" si="140"/>
        <v>0</v>
      </c>
      <c r="N373" s="845">
        <f t="shared" si="140"/>
        <v>0</v>
      </c>
      <c r="O373" s="845">
        <f t="shared" si="140"/>
        <v>0</v>
      </c>
      <c r="P373" s="845">
        <f t="shared" si="140"/>
        <v>0</v>
      </c>
      <c r="Q373" s="846">
        <f t="shared" si="140"/>
        <v>0</v>
      </c>
    </row>
    <row r="374" spans="1:17">
      <c r="A374" s="50">
        <v>82</v>
      </c>
      <c r="B374" s="844">
        <f t="shared" ref="B374:Q374" si="141">B160+B267</f>
        <v>0</v>
      </c>
      <c r="C374" s="845">
        <f t="shared" si="141"/>
        <v>0</v>
      </c>
      <c r="D374" s="845">
        <f t="shared" si="141"/>
        <v>0</v>
      </c>
      <c r="E374" s="845">
        <f t="shared" si="141"/>
        <v>0</v>
      </c>
      <c r="F374" s="845">
        <f t="shared" si="141"/>
        <v>0</v>
      </c>
      <c r="G374" s="845">
        <f t="shared" si="141"/>
        <v>0</v>
      </c>
      <c r="H374" s="844">
        <f t="shared" si="141"/>
        <v>0</v>
      </c>
      <c r="I374" s="845">
        <f t="shared" si="141"/>
        <v>0</v>
      </c>
      <c r="J374" s="845">
        <f t="shared" si="141"/>
        <v>0</v>
      </c>
      <c r="K374" s="845">
        <f t="shared" si="141"/>
        <v>0</v>
      </c>
      <c r="L374" s="845">
        <f t="shared" si="141"/>
        <v>0</v>
      </c>
      <c r="M374" s="845">
        <f t="shared" si="141"/>
        <v>0</v>
      </c>
      <c r="N374" s="845">
        <f t="shared" si="141"/>
        <v>0</v>
      </c>
      <c r="O374" s="845">
        <f t="shared" si="141"/>
        <v>0</v>
      </c>
      <c r="P374" s="845">
        <f t="shared" si="141"/>
        <v>0</v>
      </c>
      <c r="Q374" s="846">
        <f t="shared" si="141"/>
        <v>0</v>
      </c>
    </row>
    <row r="375" spans="1:17">
      <c r="A375" s="50">
        <v>83</v>
      </c>
      <c r="B375" s="844">
        <f t="shared" ref="B375:Q375" si="142">B161+B268</f>
        <v>0</v>
      </c>
      <c r="C375" s="845">
        <f t="shared" si="142"/>
        <v>0</v>
      </c>
      <c r="D375" s="845">
        <f t="shared" si="142"/>
        <v>0</v>
      </c>
      <c r="E375" s="845">
        <f t="shared" si="142"/>
        <v>0</v>
      </c>
      <c r="F375" s="845">
        <f t="shared" si="142"/>
        <v>0</v>
      </c>
      <c r="G375" s="845">
        <f t="shared" si="142"/>
        <v>0</v>
      </c>
      <c r="H375" s="844">
        <f t="shared" si="142"/>
        <v>0</v>
      </c>
      <c r="I375" s="845">
        <f t="shared" si="142"/>
        <v>0</v>
      </c>
      <c r="J375" s="845">
        <f t="shared" si="142"/>
        <v>0</v>
      </c>
      <c r="K375" s="845">
        <f t="shared" si="142"/>
        <v>0</v>
      </c>
      <c r="L375" s="845">
        <f t="shared" si="142"/>
        <v>0</v>
      </c>
      <c r="M375" s="845">
        <f t="shared" si="142"/>
        <v>0</v>
      </c>
      <c r="N375" s="845">
        <f t="shared" si="142"/>
        <v>0</v>
      </c>
      <c r="O375" s="845">
        <f t="shared" si="142"/>
        <v>0</v>
      </c>
      <c r="P375" s="845">
        <f t="shared" si="142"/>
        <v>0</v>
      </c>
      <c r="Q375" s="846">
        <f t="shared" si="142"/>
        <v>0</v>
      </c>
    </row>
    <row r="376" spans="1:17">
      <c r="A376" s="50">
        <v>84</v>
      </c>
      <c r="B376" s="844">
        <f t="shared" ref="B376:Q376" si="143">B162+B269</f>
        <v>0</v>
      </c>
      <c r="C376" s="845">
        <f t="shared" si="143"/>
        <v>0</v>
      </c>
      <c r="D376" s="845">
        <f t="shared" si="143"/>
        <v>0</v>
      </c>
      <c r="E376" s="845">
        <f t="shared" si="143"/>
        <v>0</v>
      </c>
      <c r="F376" s="845">
        <f t="shared" si="143"/>
        <v>0</v>
      </c>
      <c r="G376" s="845">
        <f t="shared" si="143"/>
        <v>0</v>
      </c>
      <c r="H376" s="844">
        <f t="shared" si="143"/>
        <v>0</v>
      </c>
      <c r="I376" s="845">
        <f t="shared" si="143"/>
        <v>0</v>
      </c>
      <c r="J376" s="845">
        <f t="shared" si="143"/>
        <v>0</v>
      </c>
      <c r="K376" s="845">
        <f t="shared" si="143"/>
        <v>0</v>
      </c>
      <c r="L376" s="845">
        <f t="shared" si="143"/>
        <v>0</v>
      </c>
      <c r="M376" s="845">
        <f t="shared" si="143"/>
        <v>0</v>
      </c>
      <c r="N376" s="845">
        <f t="shared" si="143"/>
        <v>0</v>
      </c>
      <c r="O376" s="845">
        <f t="shared" si="143"/>
        <v>0</v>
      </c>
      <c r="P376" s="845">
        <f t="shared" si="143"/>
        <v>0</v>
      </c>
      <c r="Q376" s="846">
        <f t="shared" si="143"/>
        <v>0</v>
      </c>
    </row>
    <row r="377" spans="1:17">
      <c r="A377" s="50">
        <v>85</v>
      </c>
      <c r="B377" s="844">
        <f t="shared" ref="B377:Q377" si="144">B163+B270</f>
        <v>0</v>
      </c>
      <c r="C377" s="845">
        <f t="shared" si="144"/>
        <v>0</v>
      </c>
      <c r="D377" s="845">
        <f t="shared" si="144"/>
        <v>0</v>
      </c>
      <c r="E377" s="845">
        <f t="shared" si="144"/>
        <v>0</v>
      </c>
      <c r="F377" s="845">
        <f t="shared" si="144"/>
        <v>0</v>
      </c>
      <c r="G377" s="845">
        <f t="shared" si="144"/>
        <v>0</v>
      </c>
      <c r="H377" s="844">
        <f t="shared" si="144"/>
        <v>0</v>
      </c>
      <c r="I377" s="845">
        <f t="shared" si="144"/>
        <v>0</v>
      </c>
      <c r="J377" s="845">
        <f t="shared" si="144"/>
        <v>0</v>
      </c>
      <c r="K377" s="845">
        <f t="shared" si="144"/>
        <v>0</v>
      </c>
      <c r="L377" s="845">
        <f t="shared" si="144"/>
        <v>0</v>
      </c>
      <c r="M377" s="845">
        <f t="shared" si="144"/>
        <v>0</v>
      </c>
      <c r="N377" s="845">
        <f t="shared" si="144"/>
        <v>0</v>
      </c>
      <c r="O377" s="845">
        <f t="shared" si="144"/>
        <v>0</v>
      </c>
      <c r="P377" s="845">
        <f t="shared" si="144"/>
        <v>0</v>
      </c>
      <c r="Q377" s="846">
        <f t="shared" si="144"/>
        <v>0</v>
      </c>
    </row>
    <row r="378" spans="1:17">
      <c r="A378" s="50">
        <v>86</v>
      </c>
      <c r="B378" s="844">
        <f t="shared" ref="B378:Q378" si="145">B164+B271</f>
        <v>0</v>
      </c>
      <c r="C378" s="845">
        <f t="shared" si="145"/>
        <v>0</v>
      </c>
      <c r="D378" s="845">
        <f t="shared" si="145"/>
        <v>0</v>
      </c>
      <c r="E378" s="845">
        <f t="shared" si="145"/>
        <v>0</v>
      </c>
      <c r="F378" s="845">
        <f t="shared" si="145"/>
        <v>0</v>
      </c>
      <c r="G378" s="845">
        <f t="shared" si="145"/>
        <v>0</v>
      </c>
      <c r="H378" s="844">
        <f t="shared" si="145"/>
        <v>0</v>
      </c>
      <c r="I378" s="845">
        <f t="shared" si="145"/>
        <v>0</v>
      </c>
      <c r="J378" s="845">
        <f t="shared" si="145"/>
        <v>0</v>
      </c>
      <c r="K378" s="845">
        <f t="shared" si="145"/>
        <v>0</v>
      </c>
      <c r="L378" s="845">
        <f t="shared" si="145"/>
        <v>0</v>
      </c>
      <c r="M378" s="845">
        <f t="shared" si="145"/>
        <v>0</v>
      </c>
      <c r="N378" s="845">
        <f t="shared" si="145"/>
        <v>0</v>
      </c>
      <c r="O378" s="845">
        <f t="shared" si="145"/>
        <v>0</v>
      </c>
      <c r="P378" s="845">
        <f t="shared" si="145"/>
        <v>0</v>
      </c>
      <c r="Q378" s="846">
        <f t="shared" si="145"/>
        <v>0</v>
      </c>
    </row>
    <row r="379" spans="1:17">
      <c r="A379" s="50">
        <v>87</v>
      </c>
      <c r="B379" s="844">
        <f t="shared" ref="B379:Q379" si="146">B165+B272</f>
        <v>0</v>
      </c>
      <c r="C379" s="845">
        <f t="shared" si="146"/>
        <v>0</v>
      </c>
      <c r="D379" s="845">
        <f t="shared" si="146"/>
        <v>0</v>
      </c>
      <c r="E379" s="845">
        <f t="shared" si="146"/>
        <v>0</v>
      </c>
      <c r="F379" s="845">
        <f t="shared" si="146"/>
        <v>0</v>
      </c>
      <c r="G379" s="845">
        <f t="shared" si="146"/>
        <v>0</v>
      </c>
      <c r="H379" s="844">
        <f t="shared" si="146"/>
        <v>0</v>
      </c>
      <c r="I379" s="845">
        <f t="shared" si="146"/>
        <v>0</v>
      </c>
      <c r="J379" s="845">
        <f t="shared" si="146"/>
        <v>0</v>
      </c>
      <c r="K379" s="845">
        <f t="shared" si="146"/>
        <v>0</v>
      </c>
      <c r="L379" s="845">
        <f t="shared" si="146"/>
        <v>0</v>
      </c>
      <c r="M379" s="845">
        <f t="shared" si="146"/>
        <v>0</v>
      </c>
      <c r="N379" s="845">
        <f t="shared" si="146"/>
        <v>0</v>
      </c>
      <c r="O379" s="845">
        <f t="shared" si="146"/>
        <v>0</v>
      </c>
      <c r="P379" s="845">
        <f t="shared" si="146"/>
        <v>0</v>
      </c>
      <c r="Q379" s="846">
        <f t="shared" si="146"/>
        <v>0</v>
      </c>
    </row>
    <row r="380" spans="1:17">
      <c r="A380" s="50">
        <v>88</v>
      </c>
      <c r="B380" s="844">
        <f t="shared" ref="B380:Q380" si="147">B166+B273</f>
        <v>0</v>
      </c>
      <c r="C380" s="845">
        <f t="shared" si="147"/>
        <v>0</v>
      </c>
      <c r="D380" s="845">
        <f t="shared" si="147"/>
        <v>0</v>
      </c>
      <c r="E380" s="845">
        <f t="shared" si="147"/>
        <v>0</v>
      </c>
      <c r="F380" s="845">
        <f t="shared" si="147"/>
        <v>0</v>
      </c>
      <c r="G380" s="845">
        <f t="shared" si="147"/>
        <v>0</v>
      </c>
      <c r="H380" s="844">
        <f t="shared" si="147"/>
        <v>0</v>
      </c>
      <c r="I380" s="845">
        <f t="shared" si="147"/>
        <v>0</v>
      </c>
      <c r="J380" s="845">
        <f t="shared" si="147"/>
        <v>0</v>
      </c>
      <c r="K380" s="845">
        <f t="shared" si="147"/>
        <v>0</v>
      </c>
      <c r="L380" s="845">
        <f t="shared" si="147"/>
        <v>0</v>
      </c>
      <c r="M380" s="845">
        <f t="shared" si="147"/>
        <v>0</v>
      </c>
      <c r="N380" s="845">
        <f t="shared" si="147"/>
        <v>0</v>
      </c>
      <c r="O380" s="845">
        <f t="shared" si="147"/>
        <v>0</v>
      </c>
      <c r="P380" s="845">
        <f t="shared" si="147"/>
        <v>0</v>
      </c>
      <c r="Q380" s="846">
        <f t="shared" si="147"/>
        <v>0</v>
      </c>
    </row>
    <row r="381" spans="1:17">
      <c r="A381" s="50">
        <v>89</v>
      </c>
      <c r="B381" s="844">
        <f t="shared" ref="B381:Q381" si="148">B167+B274</f>
        <v>0</v>
      </c>
      <c r="C381" s="845">
        <f t="shared" si="148"/>
        <v>0</v>
      </c>
      <c r="D381" s="845">
        <f t="shared" si="148"/>
        <v>0</v>
      </c>
      <c r="E381" s="845">
        <f t="shared" si="148"/>
        <v>0</v>
      </c>
      <c r="F381" s="845">
        <f t="shared" si="148"/>
        <v>0</v>
      </c>
      <c r="G381" s="845">
        <f t="shared" si="148"/>
        <v>0</v>
      </c>
      <c r="H381" s="844">
        <f t="shared" si="148"/>
        <v>0</v>
      </c>
      <c r="I381" s="845">
        <f t="shared" si="148"/>
        <v>0</v>
      </c>
      <c r="J381" s="845">
        <f t="shared" si="148"/>
        <v>0</v>
      </c>
      <c r="K381" s="845">
        <f t="shared" si="148"/>
        <v>0</v>
      </c>
      <c r="L381" s="845">
        <f t="shared" si="148"/>
        <v>0</v>
      </c>
      <c r="M381" s="845">
        <f t="shared" si="148"/>
        <v>0</v>
      </c>
      <c r="N381" s="845">
        <f t="shared" si="148"/>
        <v>0</v>
      </c>
      <c r="O381" s="845">
        <f t="shared" si="148"/>
        <v>0</v>
      </c>
      <c r="P381" s="845">
        <f t="shared" si="148"/>
        <v>0</v>
      </c>
      <c r="Q381" s="846">
        <f t="shared" si="148"/>
        <v>0</v>
      </c>
    </row>
    <row r="382" spans="1:17">
      <c r="A382" s="50">
        <v>90</v>
      </c>
      <c r="B382" s="844">
        <f t="shared" ref="B382:Q382" si="149">B168+B275</f>
        <v>0</v>
      </c>
      <c r="C382" s="845">
        <f t="shared" si="149"/>
        <v>0</v>
      </c>
      <c r="D382" s="845">
        <f t="shared" si="149"/>
        <v>0</v>
      </c>
      <c r="E382" s="845">
        <f t="shared" si="149"/>
        <v>0</v>
      </c>
      <c r="F382" s="845">
        <f t="shared" si="149"/>
        <v>0</v>
      </c>
      <c r="G382" s="845">
        <f t="shared" si="149"/>
        <v>0</v>
      </c>
      <c r="H382" s="844">
        <f t="shared" si="149"/>
        <v>0</v>
      </c>
      <c r="I382" s="845">
        <f t="shared" si="149"/>
        <v>0</v>
      </c>
      <c r="J382" s="845">
        <f t="shared" si="149"/>
        <v>0</v>
      </c>
      <c r="K382" s="845">
        <f t="shared" si="149"/>
        <v>0</v>
      </c>
      <c r="L382" s="845">
        <f t="shared" si="149"/>
        <v>0</v>
      </c>
      <c r="M382" s="845">
        <f t="shared" si="149"/>
        <v>0</v>
      </c>
      <c r="N382" s="845">
        <f t="shared" si="149"/>
        <v>0</v>
      </c>
      <c r="O382" s="845">
        <f t="shared" si="149"/>
        <v>0</v>
      </c>
      <c r="P382" s="845">
        <f t="shared" si="149"/>
        <v>0</v>
      </c>
      <c r="Q382" s="846">
        <f t="shared" si="149"/>
        <v>0</v>
      </c>
    </row>
    <row r="383" spans="1:17">
      <c r="A383" s="50">
        <v>91</v>
      </c>
      <c r="B383" s="844">
        <f t="shared" ref="B383:Q383" si="150">B169+B276</f>
        <v>0</v>
      </c>
      <c r="C383" s="845">
        <f t="shared" si="150"/>
        <v>0</v>
      </c>
      <c r="D383" s="845">
        <f t="shared" si="150"/>
        <v>0</v>
      </c>
      <c r="E383" s="845">
        <f t="shared" si="150"/>
        <v>0</v>
      </c>
      <c r="F383" s="845">
        <f t="shared" si="150"/>
        <v>0</v>
      </c>
      <c r="G383" s="845">
        <f t="shared" si="150"/>
        <v>0</v>
      </c>
      <c r="H383" s="844">
        <f t="shared" si="150"/>
        <v>0</v>
      </c>
      <c r="I383" s="845">
        <f t="shared" si="150"/>
        <v>0</v>
      </c>
      <c r="J383" s="845">
        <f t="shared" si="150"/>
        <v>0</v>
      </c>
      <c r="K383" s="845">
        <f t="shared" si="150"/>
        <v>0</v>
      </c>
      <c r="L383" s="845">
        <f t="shared" si="150"/>
        <v>0</v>
      </c>
      <c r="M383" s="845">
        <f t="shared" si="150"/>
        <v>0</v>
      </c>
      <c r="N383" s="845">
        <f t="shared" si="150"/>
        <v>0</v>
      </c>
      <c r="O383" s="845">
        <f t="shared" si="150"/>
        <v>0</v>
      </c>
      <c r="P383" s="845">
        <f t="shared" si="150"/>
        <v>0</v>
      </c>
      <c r="Q383" s="846">
        <f t="shared" si="150"/>
        <v>0</v>
      </c>
    </row>
    <row r="384" spans="1:17">
      <c r="A384" s="50">
        <v>92</v>
      </c>
      <c r="B384" s="844">
        <f t="shared" ref="B384:Q384" si="151">B170+B277</f>
        <v>0</v>
      </c>
      <c r="C384" s="845">
        <f t="shared" si="151"/>
        <v>0</v>
      </c>
      <c r="D384" s="845">
        <f t="shared" si="151"/>
        <v>0</v>
      </c>
      <c r="E384" s="845">
        <f t="shared" si="151"/>
        <v>0</v>
      </c>
      <c r="F384" s="845">
        <f t="shared" si="151"/>
        <v>0</v>
      </c>
      <c r="G384" s="845">
        <f t="shared" si="151"/>
        <v>0</v>
      </c>
      <c r="H384" s="844">
        <f t="shared" si="151"/>
        <v>0</v>
      </c>
      <c r="I384" s="845">
        <f t="shared" si="151"/>
        <v>0</v>
      </c>
      <c r="J384" s="845">
        <f t="shared" si="151"/>
        <v>0</v>
      </c>
      <c r="K384" s="845">
        <f t="shared" si="151"/>
        <v>0</v>
      </c>
      <c r="L384" s="845">
        <f t="shared" si="151"/>
        <v>0</v>
      </c>
      <c r="M384" s="845">
        <f t="shared" si="151"/>
        <v>0</v>
      </c>
      <c r="N384" s="845">
        <f t="shared" si="151"/>
        <v>0</v>
      </c>
      <c r="O384" s="845">
        <f t="shared" si="151"/>
        <v>0</v>
      </c>
      <c r="P384" s="845">
        <f t="shared" si="151"/>
        <v>0</v>
      </c>
      <c r="Q384" s="846">
        <f t="shared" si="151"/>
        <v>0</v>
      </c>
    </row>
    <row r="385" spans="1:18">
      <c r="A385" s="50">
        <v>93</v>
      </c>
      <c r="B385" s="844">
        <f t="shared" ref="B385:Q385" si="152">B171+B278</f>
        <v>0</v>
      </c>
      <c r="C385" s="845">
        <f t="shared" si="152"/>
        <v>0</v>
      </c>
      <c r="D385" s="845">
        <f t="shared" si="152"/>
        <v>0</v>
      </c>
      <c r="E385" s="845">
        <f t="shared" si="152"/>
        <v>0</v>
      </c>
      <c r="F385" s="845">
        <f t="shared" si="152"/>
        <v>0</v>
      </c>
      <c r="G385" s="845">
        <f t="shared" si="152"/>
        <v>0</v>
      </c>
      <c r="H385" s="844">
        <f t="shared" si="152"/>
        <v>0</v>
      </c>
      <c r="I385" s="845">
        <f t="shared" si="152"/>
        <v>0</v>
      </c>
      <c r="J385" s="845">
        <f t="shared" si="152"/>
        <v>0</v>
      </c>
      <c r="K385" s="845">
        <f t="shared" si="152"/>
        <v>0</v>
      </c>
      <c r="L385" s="845">
        <f t="shared" si="152"/>
        <v>0</v>
      </c>
      <c r="M385" s="845">
        <f t="shared" si="152"/>
        <v>0</v>
      </c>
      <c r="N385" s="845">
        <f t="shared" si="152"/>
        <v>0</v>
      </c>
      <c r="O385" s="845">
        <f t="shared" si="152"/>
        <v>0</v>
      </c>
      <c r="P385" s="845">
        <f t="shared" si="152"/>
        <v>0</v>
      </c>
      <c r="Q385" s="846">
        <f t="shared" si="152"/>
        <v>0</v>
      </c>
    </row>
    <row r="386" spans="1:18">
      <c r="A386" s="50">
        <v>94</v>
      </c>
      <c r="B386" s="844">
        <f t="shared" ref="B386:Q386" si="153">B172+B279</f>
        <v>0</v>
      </c>
      <c r="C386" s="845">
        <f t="shared" si="153"/>
        <v>0</v>
      </c>
      <c r="D386" s="845">
        <f t="shared" si="153"/>
        <v>0</v>
      </c>
      <c r="E386" s="845">
        <f t="shared" si="153"/>
        <v>0</v>
      </c>
      <c r="F386" s="845">
        <f t="shared" si="153"/>
        <v>0</v>
      </c>
      <c r="G386" s="845">
        <f t="shared" si="153"/>
        <v>0</v>
      </c>
      <c r="H386" s="844">
        <f t="shared" si="153"/>
        <v>0</v>
      </c>
      <c r="I386" s="845">
        <f t="shared" si="153"/>
        <v>0</v>
      </c>
      <c r="J386" s="845">
        <f t="shared" si="153"/>
        <v>0</v>
      </c>
      <c r="K386" s="845">
        <f t="shared" si="153"/>
        <v>0</v>
      </c>
      <c r="L386" s="845">
        <f t="shared" si="153"/>
        <v>0</v>
      </c>
      <c r="M386" s="845">
        <f t="shared" si="153"/>
        <v>0</v>
      </c>
      <c r="N386" s="845">
        <f t="shared" si="153"/>
        <v>0</v>
      </c>
      <c r="O386" s="845">
        <f t="shared" si="153"/>
        <v>0</v>
      </c>
      <c r="P386" s="845">
        <f t="shared" si="153"/>
        <v>0</v>
      </c>
      <c r="Q386" s="846">
        <f t="shared" si="153"/>
        <v>0</v>
      </c>
    </row>
    <row r="387" spans="1:18">
      <c r="A387" s="50">
        <v>95</v>
      </c>
      <c r="B387" s="844">
        <f t="shared" ref="B387:Q387" si="154">B173+B280</f>
        <v>0</v>
      </c>
      <c r="C387" s="845">
        <f t="shared" si="154"/>
        <v>0</v>
      </c>
      <c r="D387" s="845">
        <f t="shared" si="154"/>
        <v>0</v>
      </c>
      <c r="E387" s="845">
        <f t="shared" si="154"/>
        <v>0</v>
      </c>
      <c r="F387" s="845">
        <f t="shared" si="154"/>
        <v>0</v>
      </c>
      <c r="G387" s="845">
        <f t="shared" si="154"/>
        <v>0</v>
      </c>
      <c r="H387" s="844">
        <f t="shared" si="154"/>
        <v>0</v>
      </c>
      <c r="I387" s="845">
        <f t="shared" si="154"/>
        <v>0</v>
      </c>
      <c r="J387" s="845">
        <f t="shared" si="154"/>
        <v>0</v>
      </c>
      <c r="K387" s="845">
        <f t="shared" si="154"/>
        <v>0</v>
      </c>
      <c r="L387" s="845">
        <f t="shared" si="154"/>
        <v>0</v>
      </c>
      <c r="M387" s="845">
        <f t="shared" si="154"/>
        <v>0</v>
      </c>
      <c r="N387" s="845">
        <f t="shared" si="154"/>
        <v>0</v>
      </c>
      <c r="O387" s="845">
        <f t="shared" si="154"/>
        <v>0</v>
      </c>
      <c r="P387" s="845">
        <f t="shared" si="154"/>
        <v>0</v>
      </c>
      <c r="Q387" s="846">
        <f t="shared" si="154"/>
        <v>0</v>
      </c>
    </row>
    <row r="388" spans="1:18">
      <c r="A388" s="50">
        <v>96</v>
      </c>
      <c r="B388" s="844">
        <f t="shared" ref="B388:Q388" si="155">B174+B281</f>
        <v>0</v>
      </c>
      <c r="C388" s="845">
        <f t="shared" si="155"/>
        <v>0</v>
      </c>
      <c r="D388" s="845">
        <f t="shared" si="155"/>
        <v>0</v>
      </c>
      <c r="E388" s="845">
        <f t="shared" si="155"/>
        <v>0</v>
      </c>
      <c r="F388" s="845">
        <f t="shared" si="155"/>
        <v>0</v>
      </c>
      <c r="G388" s="845">
        <f t="shared" si="155"/>
        <v>0</v>
      </c>
      <c r="H388" s="844">
        <f t="shared" si="155"/>
        <v>0</v>
      </c>
      <c r="I388" s="845">
        <f t="shared" si="155"/>
        <v>0</v>
      </c>
      <c r="J388" s="845">
        <f t="shared" si="155"/>
        <v>0</v>
      </c>
      <c r="K388" s="845">
        <f t="shared" si="155"/>
        <v>0</v>
      </c>
      <c r="L388" s="845">
        <f t="shared" si="155"/>
        <v>0</v>
      </c>
      <c r="M388" s="845">
        <f t="shared" si="155"/>
        <v>0</v>
      </c>
      <c r="N388" s="845">
        <f t="shared" si="155"/>
        <v>0</v>
      </c>
      <c r="O388" s="845">
        <f t="shared" si="155"/>
        <v>0</v>
      </c>
      <c r="P388" s="845">
        <f t="shared" si="155"/>
        <v>0</v>
      </c>
      <c r="Q388" s="846">
        <f t="shared" si="155"/>
        <v>0</v>
      </c>
    </row>
    <row r="389" spans="1:18">
      <c r="A389" s="50">
        <v>97</v>
      </c>
      <c r="B389" s="844">
        <f t="shared" ref="B389:Q389" si="156">B175+B282</f>
        <v>0</v>
      </c>
      <c r="C389" s="845">
        <f t="shared" si="156"/>
        <v>0</v>
      </c>
      <c r="D389" s="845">
        <f t="shared" si="156"/>
        <v>0</v>
      </c>
      <c r="E389" s="845">
        <f t="shared" si="156"/>
        <v>0</v>
      </c>
      <c r="F389" s="845">
        <f t="shared" si="156"/>
        <v>0</v>
      </c>
      <c r="G389" s="845">
        <f t="shared" si="156"/>
        <v>0</v>
      </c>
      <c r="H389" s="844">
        <f t="shared" si="156"/>
        <v>0</v>
      </c>
      <c r="I389" s="845">
        <f t="shared" si="156"/>
        <v>0</v>
      </c>
      <c r="J389" s="845">
        <f t="shared" si="156"/>
        <v>0</v>
      </c>
      <c r="K389" s="845">
        <f t="shared" si="156"/>
        <v>0</v>
      </c>
      <c r="L389" s="845">
        <f t="shared" si="156"/>
        <v>0</v>
      </c>
      <c r="M389" s="845">
        <f t="shared" si="156"/>
        <v>0</v>
      </c>
      <c r="N389" s="845">
        <f t="shared" si="156"/>
        <v>0</v>
      </c>
      <c r="O389" s="845">
        <f t="shared" si="156"/>
        <v>0</v>
      </c>
      <c r="P389" s="845">
        <f t="shared" si="156"/>
        <v>0</v>
      </c>
      <c r="Q389" s="846">
        <f t="shared" si="156"/>
        <v>0</v>
      </c>
    </row>
    <row r="390" spans="1:18">
      <c r="A390" s="50">
        <v>98</v>
      </c>
      <c r="B390" s="844">
        <f t="shared" ref="B390:Q390" si="157">B176+B283</f>
        <v>0</v>
      </c>
      <c r="C390" s="845">
        <f t="shared" si="157"/>
        <v>0</v>
      </c>
      <c r="D390" s="845">
        <f t="shared" si="157"/>
        <v>0</v>
      </c>
      <c r="E390" s="845">
        <f t="shared" si="157"/>
        <v>0</v>
      </c>
      <c r="F390" s="845">
        <f t="shared" si="157"/>
        <v>0</v>
      </c>
      <c r="G390" s="845">
        <f t="shared" si="157"/>
        <v>0</v>
      </c>
      <c r="H390" s="844">
        <f t="shared" si="157"/>
        <v>0</v>
      </c>
      <c r="I390" s="845">
        <f t="shared" si="157"/>
        <v>0</v>
      </c>
      <c r="J390" s="845">
        <f t="shared" si="157"/>
        <v>0</v>
      </c>
      <c r="K390" s="845">
        <f t="shared" si="157"/>
        <v>0</v>
      </c>
      <c r="L390" s="845">
        <f t="shared" si="157"/>
        <v>0</v>
      </c>
      <c r="M390" s="845">
        <f t="shared" si="157"/>
        <v>0</v>
      </c>
      <c r="N390" s="845">
        <f t="shared" si="157"/>
        <v>0</v>
      </c>
      <c r="O390" s="845">
        <f t="shared" si="157"/>
        <v>0</v>
      </c>
      <c r="P390" s="845">
        <f t="shared" si="157"/>
        <v>0</v>
      </c>
      <c r="Q390" s="846">
        <f t="shared" si="157"/>
        <v>0</v>
      </c>
    </row>
    <row r="391" spans="1:18">
      <c r="A391" s="50">
        <v>99</v>
      </c>
      <c r="B391" s="844">
        <f t="shared" ref="B391:Q391" si="158">B177+B284</f>
        <v>0</v>
      </c>
      <c r="C391" s="845">
        <f t="shared" si="158"/>
        <v>0</v>
      </c>
      <c r="D391" s="845">
        <f t="shared" si="158"/>
        <v>0</v>
      </c>
      <c r="E391" s="845">
        <f t="shared" si="158"/>
        <v>0</v>
      </c>
      <c r="F391" s="845">
        <f t="shared" si="158"/>
        <v>0</v>
      </c>
      <c r="G391" s="845">
        <f t="shared" si="158"/>
        <v>0</v>
      </c>
      <c r="H391" s="844">
        <f t="shared" si="158"/>
        <v>0</v>
      </c>
      <c r="I391" s="845">
        <f t="shared" si="158"/>
        <v>0</v>
      </c>
      <c r="J391" s="845">
        <f t="shared" si="158"/>
        <v>0</v>
      </c>
      <c r="K391" s="845">
        <f t="shared" si="158"/>
        <v>0</v>
      </c>
      <c r="L391" s="845">
        <f t="shared" si="158"/>
        <v>0</v>
      </c>
      <c r="M391" s="845">
        <f t="shared" si="158"/>
        <v>0</v>
      </c>
      <c r="N391" s="845">
        <f t="shared" si="158"/>
        <v>0</v>
      </c>
      <c r="O391" s="845">
        <f t="shared" si="158"/>
        <v>0</v>
      </c>
      <c r="P391" s="845">
        <f t="shared" si="158"/>
        <v>0</v>
      </c>
      <c r="Q391" s="846">
        <f t="shared" si="158"/>
        <v>0</v>
      </c>
    </row>
    <row r="392" spans="1:18">
      <c r="A392" s="51">
        <v>100</v>
      </c>
      <c r="B392" s="844">
        <f t="shared" ref="B392:Q392" si="159">B178+B285</f>
        <v>0</v>
      </c>
      <c r="C392" s="845">
        <f t="shared" si="159"/>
        <v>0</v>
      </c>
      <c r="D392" s="845">
        <f t="shared" si="159"/>
        <v>0</v>
      </c>
      <c r="E392" s="845">
        <f t="shared" si="159"/>
        <v>0</v>
      </c>
      <c r="F392" s="845">
        <f t="shared" si="159"/>
        <v>0</v>
      </c>
      <c r="G392" s="845">
        <f t="shared" si="159"/>
        <v>0</v>
      </c>
      <c r="H392" s="844">
        <f t="shared" si="159"/>
        <v>0</v>
      </c>
      <c r="I392" s="845">
        <f t="shared" si="159"/>
        <v>0</v>
      </c>
      <c r="J392" s="845">
        <f t="shared" si="159"/>
        <v>0</v>
      </c>
      <c r="K392" s="845">
        <f t="shared" si="159"/>
        <v>0</v>
      </c>
      <c r="L392" s="845">
        <f t="shared" si="159"/>
        <v>0</v>
      </c>
      <c r="M392" s="845">
        <f t="shared" si="159"/>
        <v>0</v>
      </c>
      <c r="N392" s="845">
        <f t="shared" si="159"/>
        <v>0</v>
      </c>
      <c r="O392" s="845">
        <f t="shared" si="159"/>
        <v>0</v>
      </c>
      <c r="P392" s="845">
        <f t="shared" si="159"/>
        <v>0</v>
      </c>
      <c r="Q392" s="846">
        <f t="shared" si="159"/>
        <v>0</v>
      </c>
    </row>
    <row r="393" spans="1:18">
      <c r="A393" s="51" t="s">
        <v>168</v>
      </c>
      <c r="B393" s="850">
        <f t="shared" ref="B393:Q393" si="160">SUM(B292:B392)</f>
        <v>0</v>
      </c>
      <c r="C393" s="851">
        <f t="shared" si="160"/>
        <v>0</v>
      </c>
      <c r="D393" s="851">
        <f t="shared" si="160"/>
        <v>0</v>
      </c>
      <c r="E393" s="851">
        <f t="shared" si="160"/>
        <v>0</v>
      </c>
      <c r="F393" s="851">
        <f t="shared" si="160"/>
        <v>0</v>
      </c>
      <c r="G393" s="852">
        <f t="shared" si="160"/>
        <v>0</v>
      </c>
      <c r="H393" s="850">
        <f t="shared" si="160"/>
        <v>0</v>
      </c>
      <c r="I393" s="851">
        <f t="shared" si="160"/>
        <v>0</v>
      </c>
      <c r="J393" s="851">
        <f t="shared" si="160"/>
        <v>0</v>
      </c>
      <c r="K393" s="851">
        <f t="shared" si="160"/>
        <v>0</v>
      </c>
      <c r="L393" s="851">
        <f t="shared" si="160"/>
        <v>0</v>
      </c>
      <c r="M393" s="851">
        <f t="shared" si="160"/>
        <v>0</v>
      </c>
      <c r="N393" s="851">
        <f t="shared" si="160"/>
        <v>0</v>
      </c>
      <c r="O393" s="851">
        <f t="shared" si="160"/>
        <v>0</v>
      </c>
      <c r="P393" s="851">
        <f t="shared" si="160"/>
        <v>0</v>
      </c>
      <c r="Q393" s="852">
        <f t="shared" si="160"/>
        <v>0</v>
      </c>
      <c r="R393" s="10"/>
    </row>
    <row r="394" spans="1:18" ht="16.7" customHeight="1">
      <c r="A394" s="476" t="s">
        <v>255</v>
      </c>
      <c r="B394" s="61"/>
      <c r="C394" s="62"/>
      <c r="D394" s="62"/>
      <c r="E394" s="62"/>
      <c r="F394" s="62"/>
      <c r="G394" s="63">
        <f>SUM(G352:G361)</f>
        <v>0</v>
      </c>
      <c r="H394" s="61">
        <f t="shared" ref="H394:Q394" si="161">SUM(H352:H361)</f>
        <v>0</v>
      </c>
      <c r="I394" s="62">
        <f t="shared" si="161"/>
        <v>0</v>
      </c>
      <c r="J394" s="62">
        <f t="shared" si="161"/>
        <v>0</v>
      </c>
      <c r="K394" s="62">
        <f t="shared" si="161"/>
        <v>0</v>
      </c>
      <c r="L394" s="62">
        <f t="shared" si="161"/>
        <v>0</v>
      </c>
      <c r="M394" s="62">
        <f t="shared" si="161"/>
        <v>0</v>
      </c>
      <c r="N394" s="62">
        <f t="shared" si="161"/>
        <v>0</v>
      </c>
      <c r="O394" s="62">
        <f t="shared" si="161"/>
        <v>0</v>
      </c>
      <c r="P394" s="62">
        <f t="shared" si="161"/>
        <v>0</v>
      </c>
      <c r="Q394" s="63">
        <f t="shared" si="161"/>
        <v>0</v>
      </c>
    </row>
    <row r="395" spans="1:18" ht="16.7" customHeight="1">
      <c r="A395" s="476" t="s">
        <v>256</v>
      </c>
      <c r="B395" s="59"/>
      <c r="C395" s="60"/>
      <c r="D395" s="60"/>
      <c r="E395" s="60"/>
      <c r="F395" s="60"/>
      <c r="G395" s="64">
        <f>SUM(G362:G371)</f>
        <v>0</v>
      </c>
      <c r="H395" s="59">
        <f t="shared" ref="H395:Q395" si="162">SUM(H362:H371)</f>
        <v>0</v>
      </c>
      <c r="I395" s="60">
        <f t="shared" si="162"/>
        <v>0</v>
      </c>
      <c r="J395" s="60">
        <f t="shared" si="162"/>
        <v>0</v>
      </c>
      <c r="K395" s="60">
        <f t="shared" si="162"/>
        <v>0</v>
      </c>
      <c r="L395" s="60">
        <f t="shared" si="162"/>
        <v>0</v>
      </c>
      <c r="M395" s="60">
        <f t="shared" si="162"/>
        <v>0</v>
      </c>
      <c r="N395" s="60">
        <f t="shared" si="162"/>
        <v>0</v>
      </c>
      <c r="O395" s="60">
        <f t="shared" si="162"/>
        <v>0</v>
      </c>
      <c r="P395" s="60">
        <f t="shared" si="162"/>
        <v>0</v>
      </c>
      <c r="Q395" s="64">
        <f t="shared" si="162"/>
        <v>0</v>
      </c>
    </row>
    <row r="396" spans="1:18" ht="16.7" customHeight="1">
      <c r="A396" s="476" t="s">
        <v>257</v>
      </c>
      <c r="B396" s="59"/>
      <c r="C396" s="60"/>
      <c r="D396" s="60"/>
      <c r="E396" s="60"/>
      <c r="F396" s="60"/>
      <c r="G396" s="64">
        <f>SUM(G372:G381)</f>
        <v>0</v>
      </c>
      <c r="H396" s="59">
        <f t="shared" ref="H396:Q396" si="163">SUM(H372:H381)</f>
        <v>0</v>
      </c>
      <c r="I396" s="60">
        <f t="shared" si="163"/>
        <v>0</v>
      </c>
      <c r="J396" s="60">
        <f t="shared" si="163"/>
        <v>0</v>
      </c>
      <c r="K396" s="60">
        <f t="shared" si="163"/>
        <v>0</v>
      </c>
      <c r="L396" s="60">
        <f t="shared" si="163"/>
        <v>0</v>
      </c>
      <c r="M396" s="60">
        <f t="shared" si="163"/>
        <v>0</v>
      </c>
      <c r="N396" s="60">
        <f t="shared" si="163"/>
        <v>0</v>
      </c>
      <c r="O396" s="60">
        <f t="shared" si="163"/>
        <v>0</v>
      </c>
      <c r="P396" s="60">
        <f t="shared" si="163"/>
        <v>0</v>
      </c>
      <c r="Q396" s="64">
        <f t="shared" si="163"/>
        <v>0</v>
      </c>
    </row>
    <row r="397" spans="1:18" ht="16.7" customHeight="1">
      <c r="A397" s="476" t="s">
        <v>258</v>
      </c>
      <c r="B397" s="59"/>
      <c r="C397" s="60"/>
      <c r="D397" s="60"/>
      <c r="E397" s="60"/>
      <c r="F397" s="60"/>
      <c r="G397" s="64">
        <f>SUM(G382:G392)</f>
        <v>0</v>
      </c>
      <c r="H397" s="59">
        <f t="shared" ref="H397:Q397" si="164">SUM(H382:H392)</f>
        <v>0</v>
      </c>
      <c r="I397" s="60">
        <f t="shared" si="164"/>
        <v>0</v>
      </c>
      <c r="J397" s="60">
        <f t="shared" si="164"/>
        <v>0</v>
      </c>
      <c r="K397" s="60">
        <f t="shared" si="164"/>
        <v>0</v>
      </c>
      <c r="L397" s="60">
        <f t="shared" si="164"/>
        <v>0</v>
      </c>
      <c r="M397" s="60">
        <f t="shared" si="164"/>
        <v>0</v>
      </c>
      <c r="N397" s="60">
        <f t="shared" si="164"/>
        <v>0</v>
      </c>
      <c r="O397" s="60">
        <f t="shared" si="164"/>
        <v>0</v>
      </c>
      <c r="P397" s="60">
        <f t="shared" si="164"/>
        <v>0</v>
      </c>
      <c r="Q397" s="64">
        <f t="shared" si="164"/>
        <v>0</v>
      </c>
    </row>
    <row r="398" spans="1:18">
      <c r="A398" s="477" t="s">
        <v>243</v>
      </c>
      <c r="B398" s="59"/>
      <c r="C398" s="60"/>
      <c r="D398" s="60"/>
      <c r="E398" s="60"/>
      <c r="F398" s="60"/>
      <c r="G398" s="64">
        <f>SUM(G292:G295)</f>
        <v>0</v>
      </c>
      <c r="H398" s="59">
        <f t="shared" ref="H398:Q398" si="165">SUM(H292:H295)</f>
        <v>0</v>
      </c>
      <c r="I398" s="60">
        <f t="shared" si="165"/>
        <v>0</v>
      </c>
      <c r="J398" s="60">
        <f t="shared" si="165"/>
        <v>0</v>
      </c>
      <c r="K398" s="60">
        <f t="shared" si="165"/>
        <v>0</v>
      </c>
      <c r="L398" s="60">
        <f t="shared" si="165"/>
        <v>0</v>
      </c>
      <c r="M398" s="60">
        <f t="shared" si="165"/>
        <v>0</v>
      </c>
      <c r="N398" s="60">
        <f t="shared" si="165"/>
        <v>0</v>
      </c>
      <c r="O398" s="60">
        <f t="shared" si="165"/>
        <v>0</v>
      </c>
      <c r="P398" s="60">
        <f t="shared" si="165"/>
        <v>0</v>
      </c>
      <c r="Q398" s="64">
        <f t="shared" si="165"/>
        <v>0</v>
      </c>
    </row>
    <row r="399" spans="1:18">
      <c r="A399" s="477" t="s">
        <v>245</v>
      </c>
      <c r="B399" s="59"/>
      <c r="C399" s="60"/>
      <c r="D399" s="60"/>
      <c r="E399" s="60"/>
      <c r="F399" s="60"/>
      <c r="G399" s="64">
        <f>SUM(G292:G298)</f>
        <v>0</v>
      </c>
      <c r="H399" s="59">
        <f t="shared" ref="H399:Q399" si="166">SUM(H292:H298)</f>
        <v>0</v>
      </c>
      <c r="I399" s="60">
        <f t="shared" si="166"/>
        <v>0</v>
      </c>
      <c r="J399" s="60">
        <f t="shared" si="166"/>
        <v>0</v>
      </c>
      <c r="K399" s="60">
        <f t="shared" si="166"/>
        <v>0</v>
      </c>
      <c r="L399" s="60">
        <f t="shared" si="166"/>
        <v>0</v>
      </c>
      <c r="M399" s="60">
        <f t="shared" si="166"/>
        <v>0</v>
      </c>
      <c r="N399" s="60">
        <f t="shared" si="166"/>
        <v>0</v>
      </c>
      <c r="O399" s="60">
        <f t="shared" si="166"/>
        <v>0</v>
      </c>
      <c r="P399" s="60">
        <f t="shared" si="166"/>
        <v>0</v>
      </c>
      <c r="Q399" s="64">
        <f t="shared" si="166"/>
        <v>0</v>
      </c>
    </row>
    <row r="400" spans="1:18">
      <c r="A400" s="476" t="s">
        <v>321</v>
      </c>
      <c r="B400" s="59"/>
      <c r="C400" s="60"/>
      <c r="D400" s="60"/>
      <c r="E400" s="60"/>
      <c r="F400" s="60"/>
      <c r="G400" s="64">
        <f>SUM(G292:G304)</f>
        <v>0</v>
      </c>
      <c r="H400" s="59">
        <f t="shared" ref="H400:Q400" si="167">SUM(H292:H304)</f>
        <v>0</v>
      </c>
      <c r="I400" s="60">
        <f t="shared" si="167"/>
        <v>0</v>
      </c>
      <c r="J400" s="60">
        <f t="shared" si="167"/>
        <v>0</v>
      </c>
      <c r="K400" s="60">
        <f t="shared" si="167"/>
        <v>0</v>
      </c>
      <c r="L400" s="60">
        <f t="shared" si="167"/>
        <v>0</v>
      </c>
      <c r="M400" s="60">
        <f t="shared" si="167"/>
        <v>0</v>
      </c>
      <c r="N400" s="60">
        <f t="shared" si="167"/>
        <v>0</v>
      </c>
      <c r="O400" s="60">
        <f t="shared" si="167"/>
        <v>0</v>
      </c>
      <c r="P400" s="60">
        <f t="shared" si="167"/>
        <v>0</v>
      </c>
      <c r="Q400" s="64">
        <f t="shared" si="167"/>
        <v>0</v>
      </c>
    </row>
    <row r="401" spans="1:17">
      <c r="A401" s="476" t="s">
        <v>332</v>
      </c>
      <c r="B401" s="65"/>
      <c r="C401" s="66"/>
      <c r="D401" s="66"/>
      <c r="E401" s="66"/>
      <c r="F401" s="66"/>
      <c r="G401" s="67">
        <f>SUM(G292:G306)</f>
        <v>0</v>
      </c>
      <c r="H401" s="65">
        <f t="shared" ref="H401:Q401" si="168">SUM(H292:H306)</f>
        <v>0</v>
      </c>
      <c r="I401" s="66">
        <f t="shared" si="168"/>
        <v>0</v>
      </c>
      <c r="J401" s="66">
        <f t="shared" si="168"/>
        <v>0</v>
      </c>
      <c r="K401" s="66">
        <f t="shared" si="168"/>
        <v>0</v>
      </c>
      <c r="L401" s="66">
        <f t="shared" si="168"/>
        <v>0</v>
      </c>
      <c r="M401" s="66">
        <f t="shared" si="168"/>
        <v>0</v>
      </c>
      <c r="N401" s="66">
        <f t="shared" si="168"/>
        <v>0</v>
      </c>
      <c r="O401" s="66">
        <f t="shared" si="168"/>
        <v>0</v>
      </c>
      <c r="P401" s="66">
        <f t="shared" si="168"/>
        <v>0</v>
      </c>
      <c r="Q401" s="67">
        <f t="shared" si="168"/>
        <v>0</v>
      </c>
    </row>
  </sheetData>
  <sheetProtection password="CC3D" sheet="1" objects="1" scenarios="1"/>
  <mergeCells count="20">
    <mergeCell ref="B290:G290"/>
    <mergeCell ref="H290:Q290"/>
    <mergeCell ref="H183:Q183"/>
    <mergeCell ref="R290:R291"/>
    <mergeCell ref="B76:G76"/>
    <mergeCell ref="H76:Q76"/>
    <mergeCell ref="R76:R77"/>
    <mergeCell ref="B183:G183"/>
    <mergeCell ref="R183:R184"/>
    <mergeCell ref="P4:Q4"/>
    <mergeCell ref="P5:Q5"/>
    <mergeCell ref="R51:R52"/>
    <mergeCell ref="B9:G9"/>
    <mergeCell ref="H9:Q9"/>
    <mergeCell ref="B30:G30"/>
    <mergeCell ref="R9:R10"/>
    <mergeCell ref="R30:R31"/>
    <mergeCell ref="H30:Q30"/>
    <mergeCell ref="B51:G51"/>
    <mergeCell ref="H51:Q51"/>
  </mergeCells>
  <phoneticPr fontId="0" type="noConversion"/>
  <printOptions horizontalCentered="1"/>
  <pageMargins left="0.70000000000000007" right="0.70000000000000007" top="0.75000000000000011" bottom="0.75000000000000011" header="0.30000000000000004" footer="0.30000000000000004"/>
  <pageSetup paperSize="9" scale="30" orientation="landscape" r:id="rId1"/>
  <headerFooter alignWithMargins="0"/>
  <ignoredErrors>
    <ignoredError sqref="A13 A52:A55 A34:A44 A50 A46" twoDigitTextYear="1"/>
    <ignoredError sqref="B11:Q24 B32:Q44 C45:Q4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3" tint="0.39997558519241921"/>
  </sheetPr>
  <dimension ref="A1:R82"/>
  <sheetViews>
    <sheetView showGridLines="0" view="pageBreakPreview" zoomScale="80" zoomScaleNormal="150" zoomScaleSheetLayoutView="80" workbookViewId="0">
      <selection activeCell="C1" sqref="C1"/>
    </sheetView>
  </sheetViews>
  <sheetFormatPr defaultColWidth="8.85546875" defaultRowHeight="15"/>
  <cols>
    <col min="1" max="1" width="14.7109375" customWidth="1"/>
    <col min="2" max="2" width="10.7109375" customWidth="1"/>
    <col min="18" max="18" width="70.42578125" customWidth="1"/>
  </cols>
  <sheetData>
    <row r="1" spans="1:18" ht="21">
      <c r="A1" s="124" t="s">
        <v>239</v>
      </c>
    </row>
    <row r="2" spans="1:18">
      <c r="O2" s="134" t="s">
        <v>206</v>
      </c>
      <c r="P2" s="147"/>
      <c r="Q2" s="148" t="str">
        <f ca="1">CELL("contents",README!C6)</f>
        <v>1.0</v>
      </c>
    </row>
    <row r="3" spans="1:18">
      <c r="D3" s="48"/>
      <c r="E3" s="48"/>
      <c r="F3" s="120"/>
      <c r="G3" s="48"/>
      <c r="H3" s="48"/>
      <c r="I3" s="48"/>
      <c r="J3" s="48"/>
      <c r="K3" s="48"/>
      <c r="L3" s="48"/>
      <c r="M3" s="48"/>
      <c r="N3" s="48"/>
      <c r="O3" s="134" t="s">
        <v>202</v>
      </c>
      <c r="P3" s="149"/>
      <c r="Q3" s="148" t="str">
        <f ca="1">CELL("contents",README!C7)</f>
        <v>Thailand</v>
      </c>
    </row>
    <row r="4" spans="1:18">
      <c r="D4" s="48"/>
      <c r="E4" s="48"/>
      <c r="F4" s="48"/>
      <c r="G4" s="48"/>
      <c r="H4" s="48"/>
      <c r="I4" s="48"/>
      <c r="J4" s="48"/>
      <c r="K4" s="48"/>
      <c r="L4" s="48"/>
      <c r="M4" s="48"/>
      <c r="N4" s="48"/>
      <c r="O4" s="134" t="s">
        <v>207</v>
      </c>
      <c r="P4" s="1078">
        <f ca="1">CELL("contents",README!B8)</f>
        <v>40664.416666666664</v>
      </c>
      <c r="Q4" s="1078"/>
    </row>
    <row r="5" spans="1:18">
      <c r="D5" s="48"/>
      <c r="E5" s="48"/>
      <c r="F5" s="48"/>
      <c r="G5" s="48"/>
      <c r="H5" s="48"/>
      <c r="I5" s="48"/>
      <c r="J5" s="48"/>
      <c r="K5" s="48"/>
      <c r="L5" s="48"/>
      <c r="M5" s="48"/>
      <c r="N5" s="48"/>
      <c r="O5" s="134" t="s">
        <v>198</v>
      </c>
      <c r="P5" s="1078">
        <f ca="1">CELL("contents",README!B9)</f>
        <v>40960.060671296298</v>
      </c>
      <c r="Q5" s="1078"/>
    </row>
    <row r="6" spans="1:18">
      <c r="D6" s="48"/>
      <c r="E6" s="48"/>
      <c r="F6" s="48"/>
      <c r="G6" s="48"/>
      <c r="H6" s="48"/>
      <c r="I6" s="48"/>
      <c r="J6" s="48"/>
      <c r="K6" s="48"/>
      <c r="L6" s="48"/>
      <c r="M6" s="48"/>
      <c r="N6" s="48"/>
      <c r="O6" s="134" t="s">
        <v>199</v>
      </c>
      <c r="P6" s="149"/>
      <c r="Q6" s="148">
        <f ca="1">CELL("contents",README!C10)</f>
        <v>0</v>
      </c>
    </row>
    <row r="7" spans="1:18" ht="17.25">
      <c r="A7" s="3" t="s">
        <v>237</v>
      </c>
      <c r="H7" s="48"/>
    </row>
    <row r="8" spans="1:18" ht="17.25">
      <c r="A8" s="3"/>
    </row>
    <row r="9" spans="1:18" ht="17.25">
      <c r="A9" s="137"/>
      <c r="B9" s="1109" t="s">
        <v>131</v>
      </c>
      <c r="C9" s="1110"/>
      <c r="D9" s="1110"/>
      <c r="E9" s="1110"/>
      <c r="F9" s="1110"/>
      <c r="G9" s="1111"/>
      <c r="H9" s="1110" t="s">
        <v>135</v>
      </c>
      <c r="I9" s="1110"/>
      <c r="J9" s="1110"/>
      <c r="K9" s="1110"/>
      <c r="L9" s="1110"/>
      <c r="M9" s="1110"/>
      <c r="N9" s="1110"/>
      <c r="O9" s="1110"/>
      <c r="P9" s="1110"/>
      <c r="Q9" s="1110"/>
      <c r="R9" s="1112" t="s">
        <v>152</v>
      </c>
    </row>
    <row r="10" spans="1:18" ht="17.25" customHeight="1">
      <c r="A10" s="138" t="s">
        <v>154</v>
      </c>
      <c r="B10" s="131">
        <v>2005</v>
      </c>
      <c r="C10" s="132">
        <v>2006</v>
      </c>
      <c r="D10" s="132">
        <v>2007</v>
      </c>
      <c r="E10" s="132">
        <v>2008</v>
      </c>
      <c r="F10" s="132">
        <v>2009</v>
      </c>
      <c r="G10" s="133">
        <v>2010</v>
      </c>
      <c r="H10" s="132">
        <v>2011</v>
      </c>
      <c r="I10" s="132">
        <v>2012</v>
      </c>
      <c r="J10" s="132">
        <v>2013</v>
      </c>
      <c r="K10" s="132">
        <v>2014</v>
      </c>
      <c r="L10" s="132">
        <v>2015</v>
      </c>
      <c r="M10" s="132">
        <v>2016</v>
      </c>
      <c r="N10" s="132">
        <v>2017</v>
      </c>
      <c r="O10" s="132">
        <v>2018</v>
      </c>
      <c r="P10" s="132">
        <v>2019</v>
      </c>
      <c r="Q10" s="132">
        <v>2020</v>
      </c>
      <c r="R10" s="1113"/>
    </row>
    <row r="11" spans="1:18">
      <c r="A11" s="5" t="s">
        <v>155</v>
      </c>
      <c r="B11" s="933"/>
      <c r="C11" s="934"/>
      <c r="D11" s="934"/>
      <c r="E11" s="934"/>
      <c r="F11" s="934"/>
      <c r="G11" s="935"/>
      <c r="H11" s="936"/>
      <c r="I11" s="937"/>
      <c r="J11" s="937"/>
      <c r="K11" s="937"/>
      <c r="L11" s="937"/>
      <c r="M11" s="937"/>
      <c r="N11" s="937"/>
      <c r="O11" s="937"/>
      <c r="P11" s="937"/>
      <c r="Q11" s="938"/>
      <c r="R11" s="957"/>
    </row>
    <row r="12" spans="1:18">
      <c r="A12" s="5" t="s">
        <v>156</v>
      </c>
      <c r="B12" s="939"/>
      <c r="C12" s="940"/>
      <c r="D12" s="940"/>
      <c r="E12" s="940"/>
      <c r="F12" s="940"/>
      <c r="G12" s="941"/>
      <c r="H12" s="942"/>
      <c r="I12" s="943"/>
      <c r="J12" s="943"/>
      <c r="K12" s="943"/>
      <c r="L12" s="943"/>
      <c r="M12" s="943"/>
      <c r="N12" s="943"/>
      <c r="O12" s="943"/>
      <c r="P12" s="943"/>
      <c r="Q12" s="944"/>
      <c r="R12" s="957"/>
    </row>
    <row r="13" spans="1:18">
      <c r="A13" s="5" t="s">
        <v>157</v>
      </c>
      <c r="B13" s="939"/>
      <c r="C13" s="940"/>
      <c r="D13" s="940"/>
      <c r="E13" s="940"/>
      <c r="F13" s="940"/>
      <c r="G13" s="941"/>
      <c r="H13" s="942"/>
      <c r="I13" s="943"/>
      <c r="J13" s="943"/>
      <c r="K13" s="943"/>
      <c r="L13" s="943"/>
      <c r="M13" s="943"/>
      <c r="N13" s="943"/>
      <c r="O13" s="943"/>
      <c r="P13" s="943"/>
      <c r="Q13" s="944"/>
      <c r="R13" s="957"/>
    </row>
    <row r="14" spans="1:18">
      <c r="A14" s="5" t="s">
        <v>158</v>
      </c>
      <c r="B14" s="939"/>
      <c r="C14" s="940"/>
      <c r="D14" s="940"/>
      <c r="E14" s="940"/>
      <c r="F14" s="940"/>
      <c r="G14" s="941"/>
      <c r="H14" s="942"/>
      <c r="I14" s="943"/>
      <c r="J14" s="943"/>
      <c r="K14" s="943"/>
      <c r="L14" s="943"/>
      <c r="M14" s="943"/>
      <c r="N14" s="943"/>
      <c r="O14" s="943"/>
      <c r="P14" s="943"/>
      <c r="Q14" s="944"/>
      <c r="R14" s="956"/>
    </row>
    <row r="15" spans="1:18">
      <c r="A15" s="5" t="s">
        <v>159</v>
      </c>
      <c r="B15" s="939"/>
      <c r="C15" s="940"/>
      <c r="D15" s="940"/>
      <c r="E15" s="940"/>
      <c r="F15" s="940"/>
      <c r="G15" s="941"/>
      <c r="H15" s="942"/>
      <c r="I15" s="943"/>
      <c r="J15" s="943"/>
      <c r="K15" s="943"/>
      <c r="L15" s="943"/>
      <c r="M15" s="943"/>
      <c r="N15" s="943"/>
      <c r="O15" s="943"/>
      <c r="P15" s="943"/>
      <c r="Q15" s="944"/>
      <c r="R15" s="957"/>
    </row>
    <row r="16" spans="1:18">
      <c r="A16" s="5" t="s">
        <v>160</v>
      </c>
      <c r="B16" s="939"/>
      <c r="C16" s="940"/>
      <c r="D16" s="940"/>
      <c r="E16" s="940"/>
      <c r="F16" s="940"/>
      <c r="G16" s="941"/>
      <c r="H16" s="942"/>
      <c r="I16" s="943"/>
      <c r="J16" s="943"/>
      <c r="K16" s="943"/>
      <c r="L16" s="943"/>
      <c r="M16" s="943"/>
      <c r="N16" s="943"/>
      <c r="O16" s="943"/>
      <c r="P16" s="943"/>
      <c r="Q16" s="944"/>
      <c r="R16" s="957"/>
    </row>
    <row r="17" spans="1:18">
      <c r="A17" s="5" t="s">
        <v>161</v>
      </c>
      <c r="B17" s="939"/>
      <c r="C17" s="940"/>
      <c r="D17" s="940"/>
      <c r="E17" s="940"/>
      <c r="F17" s="940"/>
      <c r="G17" s="941"/>
      <c r="H17" s="942"/>
      <c r="I17" s="943"/>
      <c r="J17" s="943"/>
      <c r="K17" s="943"/>
      <c r="L17" s="943"/>
      <c r="M17" s="943"/>
      <c r="N17" s="943"/>
      <c r="O17" s="943"/>
      <c r="P17" s="943"/>
      <c r="Q17" s="944"/>
      <c r="R17" s="957"/>
    </row>
    <row r="18" spans="1:18">
      <c r="A18" s="5" t="s">
        <v>162</v>
      </c>
      <c r="B18" s="939"/>
      <c r="C18" s="940"/>
      <c r="D18" s="940"/>
      <c r="E18" s="940"/>
      <c r="F18" s="940"/>
      <c r="G18" s="941"/>
      <c r="H18" s="942"/>
      <c r="I18" s="943"/>
      <c r="J18" s="943"/>
      <c r="K18" s="943"/>
      <c r="L18" s="943"/>
      <c r="M18" s="943"/>
      <c r="N18" s="943"/>
      <c r="O18" s="943"/>
      <c r="P18" s="943"/>
      <c r="Q18" s="944"/>
      <c r="R18" s="957"/>
    </row>
    <row r="19" spans="1:18">
      <c r="A19" s="5" t="s">
        <v>163</v>
      </c>
      <c r="B19" s="939"/>
      <c r="C19" s="940"/>
      <c r="D19" s="940"/>
      <c r="E19" s="940"/>
      <c r="F19" s="940"/>
      <c r="G19" s="941"/>
      <c r="H19" s="942"/>
      <c r="I19" s="943"/>
      <c r="J19" s="943"/>
      <c r="K19" s="943"/>
      <c r="L19" s="943"/>
      <c r="M19" s="943"/>
      <c r="N19" s="943"/>
      <c r="O19" s="943"/>
      <c r="P19" s="943"/>
      <c r="Q19" s="944"/>
      <c r="R19" s="957"/>
    </row>
    <row r="20" spans="1:18">
      <c r="A20" s="5" t="s">
        <v>164</v>
      </c>
      <c r="B20" s="939"/>
      <c r="C20" s="940"/>
      <c r="D20" s="940"/>
      <c r="E20" s="940"/>
      <c r="F20" s="940"/>
      <c r="G20" s="941"/>
      <c r="H20" s="942"/>
      <c r="I20" s="943"/>
      <c r="J20" s="943"/>
      <c r="K20" s="943"/>
      <c r="L20" s="943"/>
      <c r="M20" s="943"/>
      <c r="N20" s="943"/>
      <c r="O20" s="943"/>
      <c r="P20" s="943"/>
      <c r="Q20" s="944"/>
      <c r="R20" s="957"/>
    </row>
    <row r="21" spans="1:18">
      <c r="A21" s="5" t="s">
        <v>165</v>
      </c>
      <c r="B21" s="939"/>
      <c r="C21" s="940"/>
      <c r="D21" s="940"/>
      <c r="E21" s="940"/>
      <c r="F21" s="940"/>
      <c r="G21" s="941"/>
      <c r="H21" s="942"/>
      <c r="I21" s="943"/>
      <c r="J21" s="943"/>
      <c r="K21" s="943"/>
      <c r="L21" s="943"/>
      <c r="M21" s="943"/>
      <c r="N21" s="943"/>
      <c r="O21" s="943"/>
      <c r="P21" s="943"/>
      <c r="Q21" s="944"/>
      <c r="R21" s="957"/>
    </row>
    <row r="22" spans="1:18">
      <c r="A22" s="5" t="s">
        <v>166</v>
      </c>
      <c r="B22" s="939"/>
      <c r="C22" s="940"/>
      <c r="D22" s="940"/>
      <c r="E22" s="940"/>
      <c r="F22" s="940"/>
      <c r="G22" s="941"/>
      <c r="H22" s="942"/>
      <c r="I22" s="943"/>
      <c r="J22" s="943"/>
      <c r="K22" s="943"/>
      <c r="L22" s="943"/>
      <c r="M22" s="943"/>
      <c r="N22" s="943"/>
      <c r="O22" s="943"/>
      <c r="P22" s="943"/>
      <c r="Q22" s="944"/>
      <c r="R22" s="957"/>
    </row>
    <row r="23" spans="1:18">
      <c r="A23" s="5" t="s">
        <v>167</v>
      </c>
      <c r="B23" s="939"/>
      <c r="C23" s="940"/>
      <c r="D23" s="940"/>
      <c r="E23" s="940"/>
      <c r="F23" s="940"/>
      <c r="G23" s="941"/>
      <c r="H23" s="942"/>
      <c r="I23" s="943"/>
      <c r="J23" s="943"/>
      <c r="K23" s="943"/>
      <c r="L23" s="943"/>
      <c r="M23" s="943"/>
      <c r="N23" s="943"/>
      <c r="O23" s="943"/>
      <c r="P23" s="943"/>
      <c r="Q23" s="944"/>
      <c r="R23" s="957"/>
    </row>
    <row r="24" spans="1:18">
      <c r="A24" s="5" t="s">
        <v>99</v>
      </c>
      <c r="B24" s="947"/>
      <c r="C24" s="948"/>
      <c r="D24" s="948"/>
      <c r="E24" s="948"/>
      <c r="F24" s="948"/>
      <c r="G24" s="949"/>
      <c r="H24" s="950"/>
      <c r="I24" s="951"/>
      <c r="J24" s="951"/>
      <c r="K24" s="951"/>
      <c r="L24" s="951"/>
      <c r="M24" s="951"/>
      <c r="N24" s="951"/>
      <c r="O24" s="951"/>
      <c r="P24" s="951"/>
      <c r="Q24" s="952"/>
      <c r="R24" s="957"/>
    </row>
    <row r="25" spans="1:18" ht="12.95" customHeight="1">
      <c r="A25" s="9" t="s">
        <v>168</v>
      </c>
      <c r="B25" s="884" t="e">
        <f>SUM(EAP!B16:B26)/SUM(POP!B14:B24)*100</f>
        <v>#DIV/0!</v>
      </c>
      <c r="C25" s="885" t="e">
        <f>SUM(EAP!C16:C26)/SUM(POP!C14:C24)*100</f>
        <v>#DIV/0!</v>
      </c>
      <c r="D25" s="885" t="e">
        <f>SUM(EAP!D16:D26)/SUM(POP!D14:D24)*100</f>
        <v>#DIV/0!</v>
      </c>
      <c r="E25" s="885" t="e">
        <f>SUM(EAP!E16:E26)/SUM(POP!E14:E24)*100</f>
        <v>#DIV/0!</v>
      </c>
      <c r="F25" s="885" t="e">
        <f>SUM(EAP!F16:F26)/SUM(POP!F14:F24)*100</f>
        <v>#DIV/0!</v>
      </c>
      <c r="G25" s="886" t="e">
        <f>SUM(EAP!G16:G26)/SUM(POP!G14:G24)*100</f>
        <v>#DIV/0!</v>
      </c>
      <c r="H25" s="884" t="e">
        <f>SUM(EAP!H16:H26)/SUM(POP!H14:H24)*100</f>
        <v>#DIV/0!</v>
      </c>
      <c r="I25" s="885" t="e">
        <f>SUM(EAP!I16:I26)/SUM(POP!I14:I24)*100</f>
        <v>#DIV/0!</v>
      </c>
      <c r="J25" s="885" t="e">
        <f>SUM(EAP!J16:J26)/SUM(POP!J14:J24)*100</f>
        <v>#DIV/0!</v>
      </c>
      <c r="K25" s="885" t="e">
        <f>SUM(EAP!K16:K26)/SUM(POP!K14:K24)*100</f>
        <v>#DIV/0!</v>
      </c>
      <c r="L25" s="885" t="e">
        <f>SUM(EAP!L16:L26)/SUM(POP!L14:L24)*100</f>
        <v>#DIV/0!</v>
      </c>
      <c r="M25" s="885" t="e">
        <f>SUM(EAP!M16:M26)/SUM(POP!M14:M24)*100</f>
        <v>#DIV/0!</v>
      </c>
      <c r="N25" s="885" t="e">
        <f>SUM(EAP!N16:N26)/SUM(POP!N14:N24)*100</f>
        <v>#DIV/0!</v>
      </c>
      <c r="O25" s="885" t="e">
        <f>SUM(EAP!O16:O26)/SUM(POP!O14:O24)*100</f>
        <v>#DIV/0!</v>
      </c>
      <c r="P25" s="885" t="e">
        <f>SUM(EAP!P16:P26)/SUM(POP!P14:P24)*100</f>
        <v>#DIV/0!</v>
      </c>
      <c r="Q25" s="886" t="e">
        <f>SUM(EAP!Q16:Q26)/SUM(POP!Q14:Q24)*100</f>
        <v>#DIV/0!</v>
      </c>
      <c r="R25" s="958"/>
    </row>
    <row r="26" spans="1:18">
      <c r="A26" s="187"/>
    </row>
    <row r="27" spans="1:18" ht="17.100000000000001" customHeight="1">
      <c r="A27" s="3" t="s">
        <v>236</v>
      </c>
    </row>
    <row r="29" spans="1:18" ht="17.25" customHeight="1">
      <c r="A29" s="137"/>
      <c r="B29" s="1109" t="s">
        <v>131</v>
      </c>
      <c r="C29" s="1110"/>
      <c r="D29" s="1110"/>
      <c r="E29" s="1110"/>
      <c r="F29" s="1110"/>
      <c r="G29" s="1111"/>
      <c r="H29" s="1110" t="s">
        <v>135</v>
      </c>
      <c r="I29" s="1110"/>
      <c r="J29" s="1110"/>
      <c r="K29" s="1110"/>
      <c r="L29" s="1110"/>
      <c r="M29" s="1110"/>
      <c r="N29" s="1110"/>
      <c r="O29" s="1110"/>
      <c r="P29" s="1110"/>
      <c r="Q29" s="1110"/>
      <c r="R29" s="1112" t="s">
        <v>152</v>
      </c>
    </row>
    <row r="30" spans="1:18">
      <c r="A30" s="138" t="s">
        <v>154</v>
      </c>
      <c r="B30" s="131">
        <v>2005</v>
      </c>
      <c r="C30" s="132">
        <v>2006</v>
      </c>
      <c r="D30" s="132">
        <v>2007</v>
      </c>
      <c r="E30" s="132">
        <v>2008</v>
      </c>
      <c r="F30" s="132">
        <v>2009</v>
      </c>
      <c r="G30" s="133">
        <v>2010</v>
      </c>
      <c r="H30" s="132">
        <v>2011</v>
      </c>
      <c r="I30" s="132">
        <v>2012</v>
      </c>
      <c r="J30" s="132">
        <v>2013</v>
      </c>
      <c r="K30" s="132">
        <v>2014</v>
      </c>
      <c r="L30" s="132">
        <v>2015</v>
      </c>
      <c r="M30" s="132">
        <v>2016</v>
      </c>
      <c r="N30" s="132">
        <v>2017</v>
      </c>
      <c r="O30" s="132">
        <v>2018</v>
      </c>
      <c r="P30" s="132">
        <v>2019</v>
      </c>
      <c r="Q30" s="132">
        <v>2020</v>
      </c>
      <c r="R30" s="1113"/>
    </row>
    <row r="31" spans="1:18">
      <c r="A31" s="5" t="s">
        <v>155</v>
      </c>
      <c r="B31" s="933"/>
      <c r="C31" s="934"/>
      <c r="D31" s="934"/>
      <c r="E31" s="934"/>
      <c r="F31" s="934"/>
      <c r="G31" s="935"/>
      <c r="H31" s="936"/>
      <c r="I31" s="937"/>
      <c r="J31" s="937"/>
      <c r="K31" s="937"/>
      <c r="L31" s="937"/>
      <c r="M31" s="937"/>
      <c r="N31" s="937"/>
      <c r="O31" s="937"/>
      <c r="P31" s="937"/>
      <c r="Q31" s="938"/>
      <c r="R31" s="956"/>
    </row>
    <row r="32" spans="1:18">
      <c r="A32" s="5" t="s">
        <v>156</v>
      </c>
      <c r="B32" s="939"/>
      <c r="C32" s="940"/>
      <c r="D32" s="940"/>
      <c r="E32" s="940"/>
      <c r="F32" s="940"/>
      <c r="G32" s="941"/>
      <c r="H32" s="942"/>
      <c r="I32" s="943"/>
      <c r="J32" s="943"/>
      <c r="K32" s="943"/>
      <c r="L32" s="943"/>
      <c r="M32" s="943"/>
      <c r="N32" s="943"/>
      <c r="O32" s="943"/>
      <c r="P32" s="943"/>
      <c r="Q32" s="944"/>
      <c r="R32" s="956"/>
    </row>
    <row r="33" spans="1:18">
      <c r="A33" s="5" t="s">
        <v>157</v>
      </c>
      <c r="B33" s="939"/>
      <c r="C33" s="940"/>
      <c r="D33" s="940"/>
      <c r="E33" s="940"/>
      <c r="F33" s="940"/>
      <c r="G33" s="941"/>
      <c r="H33" s="942"/>
      <c r="I33" s="943"/>
      <c r="J33" s="943"/>
      <c r="K33" s="943"/>
      <c r="L33" s="943"/>
      <c r="M33" s="943"/>
      <c r="N33" s="943"/>
      <c r="O33" s="943"/>
      <c r="P33" s="943"/>
      <c r="Q33" s="944"/>
      <c r="R33" s="956"/>
    </row>
    <row r="34" spans="1:18">
      <c r="A34" s="5" t="s">
        <v>158</v>
      </c>
      <c r="B34" s="945"/>
      <c r="C34" s="940"/>
      <c r="D34" s="940"/>
      <c r="E34" s="940"/>
      <c r="F34" s="940"/>
      <c r="G34" s="946"/>
      <c r="H34" s="942"/>
      <c r="I34" s="943"/>
      <c r="J34" s="943"/>
      <c r="K34" s="943"/>
      <c r="L34" s="943"/>
      <c r="M34" s="943"/>
      <c r="N34" s="943"/>
      <c r="O34" s="943"/>
      <c r="P34" s="943"/>
      <c r="Q34" s="944"/>
      <c r="R34" s="956"/>
    </row>
    <row r="35" spans="1:18">
      <c r="A35" s="5" t="s">
        <v>159</v>
      </c>
      <c r="B35" s="939"/>
      <c r="C35" s="940"/>
      <c r="D35" s="940"/>
      <c r="E35" s="940"/>
      <c r="F35" s="940"/>
      <c r="G35" s="941"/>
      <c r="H35" s="942"/>
      <c r="I35" s="943"/>
      <c r="J35" s="943"/>
      <c r="K35" s="943"/>
      <c r="L35" s="943"/>
      <c r="M35" s="943"/>
      <c r="N35" s="943"/>
      <c r="O35" s="943"/>
      <c r="P35" s="943"/>
      <c r="Q35" s="944"/>
      <c r="R35" s="956"/>
    </row>
    <row r="36" spans="1:18">
      <c r="A36" s="5" t="s">
        <v>160</v>
      </c>
      <c r="B36" s="939"/>
      <c r="C36" s="940"/>
      <c r="D36" s="940"/>
      <c r="E36" s="940"/>
      <c r="F36" s="940"/>
      <c r="G36" s="941"/>
      <c r="H36" s="942"/>
      <c r="I36" s="943"/>
      <c r="J36" s="943"/>
      <c r="K36" s="943"/>
      <c r="L36" s="943"/>
      <c r="M36" s="943"/>
      <c r="N36" s="943"/>
      <c r="O36" s="943"/>
      <c r="P36" s="943"/>
      <c r="Q36" s="944"/>
      <c r="R36" s="956"/>
    </row>
    <row r="37" spans="1:18">
      <c r="A37" s="5" t="s">
        <v>161</v>
      </c>
      <c r="B37" s="939"/>
      <c r="C37" s="940"/>
      <c r="D37" s="940"/>
      <c r="E37" s="940"/>
      <c r="F37" s="940"/>
      <c r="G37" s="941"/>
      <c r="H37" s="942"/>
      <c r="I37" s="943"/>
      <c r="J37" s="943"/>
      <c r="K37" s="943"/>
      <c r="L37" s="943"/>
      <c r="M37" s="943"/>
      <c r="N37" s="943"/>
      <c r="O37" s="943"/>
      <c r="P37" s="943"/>
      <c r="Q37" s="944"/>
      <c r="R37" s="956"/>
    </row>
    <row r="38" spans="1:18">
      <c r="A38" s="5" t="s">
        <v>162</v>
      </c>
      <c r="B38" s="939"/>
      <c r="C38" s="940"/>
      <c r="D38" s="940"/>
      <c r="E38" s="940"/>
      <c r="F38" s="940"/>
      <c r="G38" s="941"/>
      <c r="H38" s="942"/>
      <c r="I38" s="943"/>
      <c r="J38" s="943"/>
      <c r="K38" s="943"/>
      <c r="L38" s="943"/>
      <c r="M38" s="943"/>
      <c r="N38" s="943"/>
      <c r="O38" s="943"/>
      <c r="P38" s="943"/>
      <c r="Q38" s="944"/>
      <c r="R38" s="956"/>
    </row>
    <row r="39" spans="1:18">
      <c r="A39" s="5" t="s">
        <v>163</v>
      </c>
      <c r="B39" s="939"/>
      <c r="C39" s="940"/>
      <c r="D39" s="940"/>
      <c r="E39" s="940"/>
      <c r="F39" s="940"/>
      <c r="G39" s="941"/>
      <c r="H39" s="942"/>
      <c r="I39" s="943"/>
      <c r="J39" s="943"/>
      <c r="K39" s="943"/>
      <c r="L39" s="943"/>
      <c r="M39" s="943"/>
      <c r="N39" s="943"/>
      <c r="O39" s="943"/>
      <c r="P39" s="943"/>
      <c r="Q39" s="944"/>
      <c r="R39" s="956"/>
    </row>
    <row r="40" spans="1:18">
      <c r="A40" s="5" t="s">
        <v>164</v>
      </c>
      <c r="B40" s="939"/>
      <c r="C40" s="940"/>
      <c r="D40" s="940"/>
      <c r="E40" s="940"/>
      <c r="F40" s="940"/>
      <c r="G40" s="941"/>
      <c r="H40" s="942"/>
      <c r="I40" s="943"/>
      <c r="J40" s="943"/>
      <c r="K40" s="943"/>
      <c r="L40" s="943"/>
      <c r="M40" s="943"/>
      <c r="N40" s="943"/>
      <c r="O40" s="943"/>
      <c r="P40" s="943"/>
      <c r="Q40" s="944"/>
      <c r="R40" s="956"/>
    </row>
    <row r="41" spans="1:18">
      <c r="A41" s="5" t="s">
        <v>165</v>
      </c>
      <c r="B41" s="939"/>
      <c r="C41" s="940"/>
      <c r="D41" s="940"/>
      <c r="E41" s="940"/>
      <c r="F41" s="940"/>
      <c r="G41" s="941"/>
      <c r="H41" s="942"/>
      <c r="I41" s="943"/>
      <c r="J41" s="943"/>
      <c r="K41" s="943"/>
      <c r="L41" s="943"/>
      <c r="M41" s="943"/>
      <c r="N41" s="943"/>
      <c r="O41" s="943"/>
      <c r="P41" s="943"/>
      <c r="Q41" s="944"/>
      <c r="R41" s="956"/>
    </row>
    <row r="42" spans="1:18">
      <c r="A42" s="5" t="s">
        <v>166</v>
      </c>
      <c r="B42" s="939"/>
      <c r="C42" s="940"/>
      <c r="D42" s="940"/>
      <c r="E42" s="940"/>
      <c r="F42" s="940"/>
      <c r="G42" s="941"/>
      <c r="H42" s="942"/>
      <c r="I42" s="943"/>
      <c r="J42" s="943"/>
      <c r="K42" s="943"/>
      <c r="L42" s="943"/>
      <c r="M42" s="943"/>
      <c r="N42" s="943"/>
      <c r="O42" s="943"/>
      <c r="P42" s="943"/>
      <c r="Q42" s="944"/>
      <c r="R42" s="956"/>
    </row>
    <row r="43" spans="1:18">
      <c r="A43" s="5" t="s">
        <v>167</v>
      </c>
      <c r="B43" s="939"/>
      <c r="C43" s="940"/>
      <c r="D43" s="940"/>
      <c r="E43" s="940"/>
      <c r="F43" s="940"/>
      <c r="G43" s="941"/>
      <c r="H43" s="942"/>
      <c r="I43" s="943"/>
      <c r="J43" s="943"/>
      <c r="K43" s="943"/>
      <c r="L43" s="943"/>
      <c r="M43" s="943"/>
      <c r="N43" s="943"/>
      <c r="O43" s="943"/>
      <c r="P43" s="943"/>
      <c r="Q43" s="944"/>
      <c r="R43" s="956"/>
    </row>
    <row r="44" spans="1:18">
      <c r="A44" s="5" t="s">
        <v>99</v>
      </c>
      <c r="B44" s="947"/>
      <c r="C44" s="948"/>
      <c r="D44" s="948"/>
      <c r="E44" s="948"/>
      <c r="F44" s="948"/>
      <c r="G44" s="949"/>
      <c r="H44" s="950"/>
      <c r="I44" s="951"/>
      <c r="J44" s="951"/>
      <c r="K44" s="951"/>
      <c r="L44" s="951"/>
      <c r="M44" s="951"/>
      <c r="N44" s="951"/>
      <c r="O44" s="951"/>
      <c r="P44" s="951"/>
      <c r="Q44" s="952"/>
      <c r="R44" s="956"/>
    </row>
    <row r="45" spans="1:18">
      <c r="A45" s="9" t="s">
        <v>168</v>
      </c>
      <c r="B45" s="953" t="e">
        <f>SUM(EAP!B36:B45)/SUM(POP!B35:B44)*100</f>
        <v>#DIV/0!</v>
      </c>
      <c r="C45" s="954" t="e">
        <f>SUM(EAP!C36:C45)/SUM(POP!C35:C44)*100</f>
        <v>#DIV/0!</v>
      </c>
      <c r="D45" s="954" t="e">
        <f>SUM(EAP!D36:D45)/SUM(POP!D35:D44)*100</f>
        <v>#DIV/0!</v>
      </c>
      <c r="E45" s="954" t="e">
        <f>SUM(EAP!E36:E45)/SUM(POP!E35:E44)*100</f>
        <v>#DIV/0!</v>
      </c>
      <c r="F45" s="954" t="e">
        <f>SUM(EAP!F36:F45)/SUM(POP!F35:F44)*100</f>
        <v>#DIV/0!</v>
      </c>
      <c r="G45" s="955" t="e">
        <f>SUM(EAP!G36:G45)/SUM(POP!G35:G44)*100</f>
        <v>#DIV/0!</v>
      </c>
      <c r="H45" s="953" t="e">
        <f>SUM(EAP!H36:H45)/SUM(POP!H35:H44)*100</f>
        <v>#DIV/0!</v>
      </c>
      <c r="I45" s="954" t="e">
        <f>SUM(EAP!I36:I45)/SUM(POP!I35:I44)*100</f>
        <v>#DIV/0!</v>
      </c>
      <c r="J45" s="954" t="e">
        <f>SUM(EAP!J36:J45)/SUM(POP!J35:J44)*100</f>
        <v>#DIV/0!</v>
      </c>
      <c r="K45" s="954" t="e">
        <f>SUM(EAP!K36:K45)/SUM(POP!K35:K44)*100</f>
        <v>#DIV/0!</v>
      </c>
      <c r="L45" s="954" t="e">
        <f>SUM(EAP!L36:L45)/SUM(POP!L35:L44)*100</f>
        <v>#DIV/0!</v>
      </c>
      <c r="M45" s="954" t="e">
        <f>SUM(EAP!M36:M45)/SUM(POP!M35:M44)*100</f>
        <v>#DIV/0!</v>
      </c>
      <c r="N45" s="954" t="e">
        <f>SUM(EAP!N36:N45)/SUM(POP!N35:N44)*100</f>
        <v>#DIV/0!</v>
      </c>
      <c r="O45" s="954" t="e">
        <f>SUM(EAP!O36:O45)/SUM(POP!O35:O44)*100</f>
        <v>#DIV/0!</v>
      </c>
      <c r="P45" s="954" t="e">
        <f>SUM(EAP!P36:P45)/SUM(POP!P35:P44)*100</f>
        <v>#DIV/0!</v>
      </c>
      <c r="Q45" s="955" t="e">
        <f>SUM(EAP!Q36:Q45)/SUM(POP!Q35:Q44)*100</f>
        <v>#DIV/0!</v>
      </c>
      <c r="R45" s="49"/>
    </row>
    <row r="47" spans="1:18" ht="18" customHeight="1">
      <c r="A47" s="3" t="s">
        <v>458</v>
      </c>
    </row>
    <row r="49" spans="1:18" ht="17.25" customHeight="1">
      <c r="A49" s="137"/>
      <c r="B49" s="1109" t="s">
        <v>131</v>
      </c>
      <c r="C49" s="1110"/>
      <c r="D49" s="1110"/>
      <c r="E49" s="1110"/>
      <c r="F49" s="1110"/>
      <c r="G49" s="1111"/>
      <c r="H49" s="1110" t="s">
        <v>135</v>
      </c>
      <c r="I49" s="1110"/>
      <c r="J49" s="1110"/>
      <c r="K49" s="1110"/>
      <c r="L49" s="1110"/>
      <c r="M49" s="1110"/>
      <c r="N49" s="1110"/>
      <c r="O49" s="1110"/>
      <c r="P49" s="1110"/>
      <c r="Q49" s="1110"/>
      <c r="R49" s="1112" t="s">
        <v>152</v>
      </c>
    </row>
    <row r="50" spans="1:18">
      <c r="A50" s="138" t="s">
        <v>154</v>
      </c>
      <c r="B50" s="131">
        <v>2005</v>
      </c>
      <c r="C50" s="132">
        <v>2006</v>
      </c>
      <c r="D50" s="132">
        <v>2007</v>
      </c>
      <c r="E50" s="132">
        <v>2008</v>
      </c>
      <c r="F50" s="132">
        <v>2009</v>
      </c>
      <c r="G50" s="133">
        <v>2010</v>
      </c>
      <c r="H50" s="132">
        <v>2011</v>
      </c>
      <c r="I50" s="132">
        <v>2012</v>
      </c>
      <c r="J50" s="132">
        <v>2013</v>
      </c>
      <c r="K50" s="132">
        <v>2014</v>
      </c>
      <c r="L50" s="132">
        <v>2015</v>
      </c>
      <c r="M50" s="132">
        <v>2016</v>
      </c>
      <c r="N50" s="132">
        <v>2017</v>
      </c>
      <c r="O50" s="132">
        <v>2018</v>
      </c>
      <c r="P50" s="132">
        <v>2019</v>
      </c>
      <c r="Q50" s="132">
        <v>2020</v>
      </c>
      <c r="R50" s="1113"/>
    </row>
    <row r="51" spans="1:18">
      <c r="A51" s="5" t="s">
        <v>155</v>
      </c>
      <c r="B51" s="830" t="e">
        <f>(EAP!B53/POP!B53)*100</f>
        <v>#DIV/0!</v>
      </c>
      <c r="C51" s="831" t="e">
        <f>(EAP!C53/POP!C53)*100</f>
        <v>#DIV/0!</v>
      </c>
      <c r="D51" s="831" t="e">
        <f>(EAP!D53/POP!D53)*100</f>
        <v>#DIV/0!</v>
      </c>
      <c r="E51" s="831" t="e">
        <f>(EAP!E53/POP!E53)*100</f>
        <v>#DIV/0!</v>
      </c>
      <c r="F51" s="831" t="e">
        <f>(EAP!F53/POP!F53)*100</f>
        <v>#DIV/0!</v>
      </c>
      <c r="G51" s="831" t="e">
        <f>(EAP!G53/POP!G53)*100</f>
        <v>#DIV/0!</v>
      </c>
      <c r="H51" s="830" t="e">
        <f>(EAP!H53/POP!H53)*100</f>
        <v>#DIV/0!</v>
      </c>
      <c r="I51" s="831" t="e">
        <f>(EAP!I53/POP!I53)*100</f>
        <v>#DIV/0!</v>
      </c>
      <c r="J51" s="831" t="e">
        <f>(EAP!J53/POP!J53)*100</f>
        <v>#DIV/0!</v>
      </c>
      <c r="K51" s="831" t="e">
        <f>(EAP!K53/POP!K53)*100</f>
        <v>#DIV/0!</v>
      </c>
      <c r="L51" s="831" t="e">
        <f>(EAP!L53/POP!L53)*100</f>
        <v>#DIV/0!</v>
      </c>
      <c r="M51" s="831" t="e">
        <f>(EAP!M53/POP!M53)*100</f>
        <v>#DIV/0!</v>
      </c>
      <c r="N51" s="831" t="e">
        <f>(EAP!N53/POP!N53)*100</f>
        <v>#DIV/0!</v>
      </c>
      <c r="O51" s="831" t="e">
        <f>(EAP!O53/POP!O53)*100</f>
        <v>#DIV/0!</v>
      </c>
      <c r="P51" s="831" t="e">
        <f>(EAP!P53/POP!P53)*100</f>
        <v>#DIV/0!</v>
      </c>
      <c r="Q51" s="831" t="e">
        <f>(EAP!Q53/POP!Q53)*100</f>
        <v>#DIV/0!</v>
      </c>
      <c r="R51" s="46"/>
    </row>
    <row r="52" spans="1:18">
      <c r="A52" s="5" t="s">
        <v>156</v>
      </c>
      <c r="B52" s="833" t="e">
        <f>(EAP!B54/POP!B54)*100</f>
        <v>#DIV/0!</v>
      </c>
      <c r="C52" s="686" t="e">
        <f>(EAP!C54/POP!C54)*100</f>
        <v>#DIV/0!</v>
      </c>
      <c r="D52" s="686" t="e">
        <f>(EAP!D54/POP!D54)*100</f>
        <v>#DIV/0!</v>
      </c>
      <c r="E52" s="686" t="e">
        <f>(EAP!E54/POP!E54)*100</f>
        <v>#DIV/0!</v>
      </c>
      <c r="F52" s="686" t="e">
        <f>(EAP!F54/POP!F54)*100</f>
        <v>#DIV/0!</v>
      </c>
      <c r="G52" s="686" t="e">
        <f>(EAP!G54/POP!G54)*100</f>
        <v>#DIV/0!</v>
      </c>
      <c r="H52" s="833" t="e">
        <f>(EAP!H54/POP!H54)*100</f>
        <v>#DIV/0!</v>
      </c>
      <c r="I52" s="686" t="e">
        <f>(EAP!I54/POP!I54)*100</f>
        <v>#DIV/0!</v>
      </c>
      <c r="J52" s="686" t="e">
        <f>(EAP!J54/POP!J54)*100</f>
        <v>#DIV/0!</v>
      </c>
      <c r="K52" s="686" t="e">
        <f>(EAP!K54/POP!K54)*100</f>
        <v>#DIV/0!</v>
      </c>
      <c r="L52" s="686" t="e">
        <f>(EAP!L54/POP!L54)*100</f>
        <v>#DIV/0!</v>
      </c>
      <c r="M52" s="686" t="e">
        <f>(EAP!M54/POP!M54)*100</f>
        <v>#DIV/0!</v>
      </c>
      <c r="N52" s="686" t="e">
        <f>(EAP!N54/POP!N54)*100</f>
        <v>#DIV/0!</v>
      </c>
      <c r="O52" s="686" t="e">
        <f>(EAP!O54/POP!O54)*100</f>
        <v>#DIV/0!</v>
      </c>
      <c r="P52" s="686" t="e">
        <f>(EAP!P54/POP!P54)*100</f>
        <v>#DIV/0!</v>
      </c>
      <c r="Q52" s="686" t="e">
        <f>(EAP!Q54/POP!Q54)*100</f>
        <v>#DIV/0!</v>
      </c>
      <c r="R52" s="46"/>
    </row>
    <row r="53" spans="1:18">
      <c r="A53" s="5" t="s">
        <v>157</v>
      </c>
      <c r="B53" s="833" t="e">
        <f>(EAP!B55/POP!B55)*100</f>
        <v>#DIV/0!</v>
      </c>
      <c r="C53" s="686" t="e">
        <f>(EAP!C55/POP!C55)*100</f>
        <v>#DIV/0!</v>
      </c>
      <c r="D53" s="686" t="e">
        <f>(EAP!D55/POP!D55)*100</f>
        <v>#DIV/0!</v>
      </c>
      <c r="E53" s="686" t="e">
        <f>(EAP!E55/POP!E55)*100</f>
        <v>#DIV/0!</v>
      </c>
      <c r="F53" s="686" t="e">
        <f>(EAP!F55/POP!F55)*100</f>
        <v>#DIV/0!</v>
      </c>
      <c r="G53" s="686" t="e">
        <f>(EAP!G55/POP!G55)*100</f>
        <v>#DIV/0!</v>
      </c>
      <c r="H53" s="833" t="e">
        <f>(EAP!H55/POP!H55)*100</f>
        <v>#DIV/0!</v>
      </c>
      <c r="I53" s="686" t="e">
        <f>(EAP!I55/POP!I55)*100</f>
        <v>#DIV/0!</v>
      </c>
      <c r="J53" s="686" t="e">
        <f>(EAP!J55/POP!J55)*100</f>
        <v>#DIV/0!</v>
      </c>
      <c r="K53" s="686" t="e">
        <f>(EAP!K55/POP!K55)*100</f>
        <v>#DIV/0!</v>
      </c>
      <c r="L53" s="686" t="e">
        <f>(EAP!L55/POP!L55)*100</f>
        <v>#DIV/0!</v>
      </c>
      <c r="M53" s="686" t="e">
        <f>(EAP!M55/POP!M55)*100</f>
        <v>#DIV/0!</v>
      </c>
      <c r="N53" s="686" t="e">
        <f>(EAP!N55/POP!N55)*100</f>
        <v>#DIV/0!</v>
      </c>
      <c r="O53" s="686" t="e">
        <f>(EAP!O55/POP!O55)*100</f>
        <v>#DIV/0!</v>
      </c>
      <c r="P53" s="686" t="e">
        <f>(EAP!P55/POP!P55)*100</f>
        <v>#DIV/0!</v>
      </c>
      <c r="Q53" s="686" t="e">
        <f>(EAP!Q55/POP!Q55)*100</f>
        <v>#DIV/0!</v>
      </c>
      <c r="R53" s="46"/>
    </row>
    <row r="54" spans="1:18">
      <c r="A54" s="5" t="s">
        <v>158</v>
      </c>
      <c r="B54" s="844" t="e">
        <f>(EAP!B56/POP!B56)*100</f>
        <v>#DIV/0!</v>
      </c>
      <c r="C54" s="845" t="e">
        <f>(EAP!C56/POP!C56)*100</f>
        <v>#DIV/0!</v>
      </c>
      <c r="D54" s="845" t="e">
        <f>(EAP!D56/POP!D56)*100</f>
        <v>#DIV/0!</v>
      </c>
      <c r="E54" s="845" t="e">
        <f>(EAP!E56/POP!E56)*100</f>
        <v>#DIV/0!</v>
      </c>
      <c r="F54" s="845" t="e">
        <f>(EAP!F56/POP!F56)*100</f>
        <v>#DIV/0!</v>
      </c>
      <c r="G54" s="845" t="e">
        <f>(EAP!G56/POP!G56)*100</f>
        <v>#DIV/0!</v>
      </c>
      <c r="H54" s="844" t="e">
        <f>(EAP!H56/POP!H56)*100</f>
        <v>#DIV/0!</v>
      </c>
      <c r="I54" s="845" t="e">
        <f>(EAP!I56/POP!I56)*100</f>
        <v>#DIV/0!</v>
      </c>
      <c r="J54" s="845" t="e">
        <f>(EAP!J56/POP!J56)*100</f>
        <v>#DIV/0!</v>
      </c>
      <c r="K54" s="845" t="e">
        <f>(EAP!K56/POP!K56)*100</f>
        <v>#DIV/0!</v>
      </c>
      <c r="L54" s="845" t="e">
        <f>(EAP!L56/POP!L56)*100</f>
        <v>#DIV/0!</v>
      </c>
      <c r="M54" s="845" t="e">
        <f>(EAP!M56/POP!M56)*100</f>
        <v>#DIV/0!</v>
      </c>
      <c r="N54" s="845" t="e">
        <f>(EAP!N56/POP!N56)*100</f>
        <v>#DIV/0!</v>
      </c>
      <c r="O54" s="845" t="e">
        <f>(EAP!O56/POP!O56)*100</f>
        <v>#DIV/0!</v>
      </c>
      <c r="P54" s="845" t="e">
        <f>(EAP!P56/POP!P56)*100</f>
        <v>#DIV/0!</v>
      </c>
      <c r="Q54" s="845" t="e">
        <f>(EAP!Q56/POP!Q56)*100</f>
        <v>#DIV/0!</v>
      </c>
      <c r="R54" s="46"/>
    </row>
    <row r="55" spans="1:18">
      <c r="A55" s="5" t="s">
        <v>159</v>
      </c>
      <c r="B55" s="844" t="e">
        <f>(EAP!B57/POP!B57)*100</f>
        <v>#DIV/0!</v>
      </c>
      <c r="C55" s="845" t="e">
        <f>(EAP!C57/POP!C57)*100</f>
        <v>#DIV/0!</v>
      </c>
      <c r="D55" s="845" t="e">
        <f>(EAP!D57/POP!D57)*100</f>
        <v>#DIV/0!</v>
      </c>
      <c r="E55" s="845" t="e">
        <f>(EAP!E57/POP!E57)*100</f>
        <v>#DIV/0!</v>
      </c>
      <c r="F55" s="845" t="e">
        <f>(EAP!F57/POP!F57)*100</f>
        <v>#DIV/0!</v>
      </c>
      <c r="G55" s="845" t="e">
        <f>(EAP!G57/POP!G57)*100</f>
        <v>#DIV/0!</v>
      </c>
      <c r="H55" s="844" t="e">
        <f>(EAP!H57/POP!H57)*100</f>
        <v>#DIV/0!</v>
      </c>
      <c r="I55" s="845" t="e">
        <f>(EAP!I57/POP!I57)*100</f>
        <v>#DIV/0!</v>
      </c>
      <c r="J55" s="845" t="e">
        <f>(EAP!J57/POP!J57)*100</f>
        <v>#DIV/0!</v>
      </c>
      <c r="K55" s="845" t="e">
        <f>(EAP!K57/POP!K57)*100</f>
        <v>#DIV/0!</v>
      </c>
      <c r="L55" s="845" t="e">
        <f>(EAP!L57/POP!L57)*100</f>
        <v>#DIV/0!</v>
      </c>
      <c r="M55" s="845" t="e">
        <f>(EAP!M57/POP!M57)*100</f>
        <v>#DIV/0!</v>
      </c>
      <c r="N55" s="845" t="e">
        <f>(EAP!N57/POP!N57)*100</f>
        <v>#DIV/0!</v>
      </c>
      <c r="O55" s="845" t="e">
        <f>(EAP!O57/POP!O57)*100</f>
        <v>#DIV/0!</v>
      </c>
      <c r="P55" s="845" t="e">
        <f>(EAP!P57/POP!P57)*100</f>
        <v>#DIV/0!</v>
      </c>
      <c r="Q55" s="845" t="e">
        <f>(EAP!Q57/POP!Q57)*100</f>
        <v>#DIV/0!</v>
      </c>
      <c r="R55" s="46"/>
    </row>
    <row r="56" spans="1:18">
      <c r="A56" s="5" t="s">
        <v>160</v>
      </c>
      <c r="B56" s="844" t="e">
        <f>(EAP!B58/POP!B58)*100</f>
        <v>#DIV/0!</v>
      </c>
      <c r="C56" s="845" t="e">
        <f>(EAP!C58/POP!C58)*100</f>
        <v>#DIV/0!</v>
      </c>
      <c r="D56" s="845" t="e">
        <f>(EAP!D58/POP!D58)*100</f>
        <v>#DIV/0!</v>
      </c>
      <c r="E56" s="845" t="e">
        <f>(EAP!E58/POP!E58)*100</f>
        <v>#DIV/0!</v>
      </c>
      <c r="F56" s="845" t="e">
        <f>(EAP!F58/POP!F58)*100</f>
        <v>#DIV/0!</v>
      </c>
      <c r="G56" s="845" t="e">
        <f>(EAP!G58/POP!G58)*100</f>
        <v>#DIV/0!</v>
      </c>
      <c r="H56" s="844" t="e">
        <f>(EAP!H58/POP!H58)*100</f>
        <v>#DIV/0!</v>
      </c>
      <c r="I56" s="845" t="e">
        <f>(EAP!I58/POP!I58)*100</f>
        <v>#DIV/0!</v>
      </c>
      <c r="J56" s="845" t="e">
        <f>(EAP!J58/POP!J58)*100</f>
        <v>#DIV/0!</v>
      </c>
      <c r="K56" s="845" t="e">
        <f>(EAP!K58/POP!K58)*100</f>
        <v>#DIV/0!</v>
      </c>
      <c r="L56" s="845" t="e">
        <f>(EAP!L58/POP!L58)*100</f>
        <v>#DIV/0!</v>
      </c>
      <c r="M56" s="845" t="e">
        <f>(EAP!M58/POP!M58)*100</f>
        <v>#DIV/0!</v>
      </c>
      <c r="N56" s="845" t="e">
        <f>(EAP!N58/POP!N58)*100</f>
        <v>#DIV/0!</v>
      </c>
      <c r="O56" s="845" t="e">
        <f>(EAP!O58/POP!O58)*100</f>
        <v>#DIV/0!</v>
      </c>
      <c r="P56" s="845" t="e">
        <f>(EAP!P58/POP!P58)*100</f>
        <v>#DIV/0!</v>
      </c>
      <c r="Q56" s="845" t="e">
        <f>(EAP!Q58/POP!Q58)*100</f>
        <v>#DIV/0!</v>
      </c>
      <c r="R56" s="46"/>
    </row>
    <row r="57" spans="1:18">
      <c r="A57" s="5" t="s">
        <v>161</v>
      </c>
      <c r="B57" s="844" t="e">
        <f>(EAP!B59/POP!B59)*100</f>
        <v>#DIV/0!</v>
      </c>
      <c r="C57" s="845" t="e">
        <f>(EAP!C59/POP!C59)*100</f>
        <v>#DIV/0!</v>
      </c>
      <c r="D57" s="845" t="e">
        <f>(EAP!D59/POP!D59)*100</f>
        <v>#DIV/0!</v>
      </c>
      <c r="E57" s="845" t="e">
        <f>(EAP!E59/POP!E59)*100</f>
        <v>#DIV/0!</v>
      </c>
      <c r="F57" s="845" t="e">
        <f>(EAP!F59/POP!F59)*100</f>
        <v>#DIV/0!</v>
      </c>
      <c r="G57" s="845" t="e">
        <f>(EAP!G59/POP!G59)*100</f>
        <v>#DIV/0!</v>
      </c>
      <c r="H57" s="844" t="e">
        <f>(EAP!H59/POP!H59)*100</f>
        <v>#DIV/0!</v>
      </c>
      <c r="I57" s="845" t="e">
        <f>(EAP!I59/POP!I59)*100</f>
        <v>#DIV/0!</v>
      </c>
      <c r="J57" s="845" t="e">
        <f>(EAP!J59/POP!J59)*100</f>
        <v>#DIV/0!</v>
      </c>
      <c r="K57" s="845" t="e">
        <f>(EAP!K59/POP!K59)*100</f>
        <v>#DIV/0!</v>
      </c>
      <c r="L57" s="845" t="e">
        <f>(EAP!L59/POP!L59)*100</f>
        <v>#DIV/0!</v>
      </c>
      <c r="M57" s="845" t="e">
        <f>(EAP!M59/POP!M59)*100</f>
        <v>#DIV/0!</v>
      </c>
      <c r="N57" s="845" t="e">
        <f>(EAP!N59/POP!N59)*100</f>
        <v>#DIV/0!</v>
      </c>
      <c r="O57" s="845" t="e">
        <f>(EAP!O59/POP!O59)*100</f>
        <v>#DIV/0!</v>
      </c>
      <c r="P57" s="845" t="e">
        <f>(EAP!P59/POP!P59)*100</f>
        <v>#DIV/0!</v>
      </c>
      <c r="Q57" s="845" t="e">
        <f>(EAP!Q59/POP!Q59)*100</f>
        <v>#DIV/0!</v>
      </c>
      <c r="R57" s="46"/>
    </row>
    <row r="58" spans="1:18">
      <c r="A58" s="5" t="s">
        <v>162</v>
      </c>
      <c r="B58" s="844" t="e">
        <f>(EAP!B60/POP!B60)*100</f>
        <v>#DIV/0!</v>
      </c>
      <c r="C58" s="845" t="e">
        <f>(EAP!C60/POP!C60)*100</f>
        <v>#DIV/0!</v>
      </c>
      <c r="D58" s="845" t="e">
        <f>(EAP!D60/POP!D60)*100</f>
        <v>#DIV/0!</v>
      </c>
      <c r="E58" s="845" t="e">
        <f>(EAP!E60/POP!E60)*100</f>
        <v>#DIV/0!</v>
      </c>
      <c r="F58" s="845" t="e">
        <f>(EAP!F60/POP!F60)*100</f>
        <v>#DIV/0!</v>
      </c>
      <c r="G58" s="845" t="e">
        <f>(EAP!G60/POP!G60)*100</f>
        <v>#DIV/0!</v>
      </c>
      <c r="H58" s="844" t="e">
        <f>(EAP!H60/POP!H60)*100</f>
        <v>#DIV/0!</v>
      </c>
      <c r="I58" s="845" t="e">
        <f>(EAP!I60/POP!I60)*100</f>
        <v>#DIV/0!</v>
      </c>
      <c r="J58" s="845" t="e">
        <f>(EAP!J60/POP!J60)*100</f>
        <v>#DIV/0!</v>
      </c>
      <c r="K58" s="845" t="e">
        <f>(EAP!K60/POP!K60)*100</f>
        <v>#DIV/0!</v>
      </c>
      <c r="L58" s="845" t="e">
        <f>(EAP!L60/POP!L60)*100</f>
        <v>#DIV/0!</v>
      </c>
      <c r="M58" s="845" t="e">
        <f>(EAP!M60/POP!M60)*100</f>
        <v>#DIV/0!</v>
      </c>
      <c r="N58" s="845" t="e">
        <f>(EAP!N60/POP!N60)*100</f>
        <v>#DIV/0!</v>
      </c>
      <c r="O58" s="845" t="e">
        <f>(EAP!O60/POP!O60)*100</f>
        <v>#DIV/0!</v>
      </c>
      <c r="P58" s="845" t="e">
        <f>(EAP!P60/POP!P60)*100</f>
        <v>#DIV/0!</v>
      </c>
      <c r="Q58" s="845" t="e">
        <f>(EAP!Q60/POP!Q60)*100</f>
        <v>#DIV/0!</v>
      </c>
      <c r="R58" s="46"/>
    </row>
    <row r="59" spans="1:18">
      <c r="A59" s="5" t="s">
        <v>163</v>
      </c>
      <c r="B59" s="844" t="e">
        <f>(EAP!B61/POP!B61)*100</f>
        <v>#DIV/0!</v>
      </c>
      <c r="C59" s="845" t="e">
        <f>(EAP!C61/POP!C61)*100</f>
        <v>#DIV/0!</v>
      </c>
      <c r="D59" s="845" t="e">
        <f>(EAP!D61/POP!D61)*100</f>
        <v>#DIV/0!</v>
      </c>
      <c r="E59" s="845" t="e">
        <f>(EAP!E61/POP!E61)*100</f>
        <v>#DIV/0!</v>
      </c>
      <c r="F59" s="845" t="e">
        <f>(EAP!F61/POP!F61)*100</f>
        <v>#DIV/0!</v>
      </c>
      <c r="G59" s="845" t="e">
        <f>(EAP!G61/POP!G61)*100</f>
        <v>#DIV/0!</v>
      </c>
      <c r="H59" s="844" t="e">
        <f>(EAP!H61/POP!H61)*100</f>
        <v>#DIV/0!</v>
      </c>
      <c r="I59" s="845" t="e">
        <f>(EAP!I61/POP!I61)*100</f>
        <v>#DIV/0!</v>
      </c>
      <c r="J59" s="845" t="e">
        <f>(EAP!J61/POP!J61)*100</f>
        <v>#DIV/0!</v>
      </c>
      <c r="K59" s="845" t="e">
        <f>(EAP!K61/POP!K61)*100</f>
        <v>#DIV/0!</v>
      </c>
      <c r="L59" s="845" t="e">
        <f>(EAP!L61/POP!L61)*100</f>
        <v>#DIV/0!</v>
      </c>
      <c r="M59" s="845" t="e">
        <f>(EAP!M61/POP!M61)*100</f>
        <v>#DIV/0!</v>
      </c>
      <c r="N59" s="845" t="e">
        <f>(EAP!N61/POP!N61)*100</f>
        <v>#DIV/0!</v>
      </c>
      <c r="O59" s="845" t="e">
        <f>(EAP!O61/POP!O61)*100</f>
        <v>#DIV/0!</v>
      </c>
      <c r="P59" s="845" t="e">
        <f>(EAP!P61/POP!P61)*100</f>
        <v>#DIV/0!</v>
      </c>
      <c r="Q59" s="845" t="e">
        <f>(EAP!Q61/POP!Q61)*100</f>
        <v>#DIV/0!</v>
      </c>
      <c r="R59" s="46"/>
    </row>
    <row r="60" spans="1:18">
      <c r="A60" s="5" t="s">
        <v>164</v>
      </c>
      <c r="B60" s="844" t="e">
        <f>(EAP!B62/POP!B62)*100</f>
        <v>#DIV/0!</v>
      </c>
      <c r="C60" s="845" t="e">
        <f>(EAP!C62/POP!C62)*100</f>
        <v>#DIV/0!</v>
      </c>
      <c r="D60" s="845" t="e">
        <f>(EAP!D62/POP!D62)*100</f>
        <v>#DIV/0!</v>
      </c>
      <c r="E60" s="845" t="e">
        <f>(EAP!E62/POP!E62)*100</f>
        <v>#DIV/0!</v>
      </c>
      <c r="F60" s="845" t="e">
        <f>(EAP!F62/POP!F62)*100</f>
        <v>#DIV/0!</v>
      </c>
      <c r="G60" s="845" t="e">
        <f>(EAP!G62/POP!G62)*100</f>
        <v>#DIV/0!</v>
      </c>
      <c r="H60" s="844" t="e">
        <f>(EAP!H62/POP!H62)*100</f>
        <v>#DIV/0!</v>
      </c>
      <c r="I60" s="845" t="e">
        <f>(EAP!I62/POP!I62)*100</f>
        <v>#DIV/0!</v>
      </c>
      <c r="J60" s="845" t="e">
        <f>(EAP!J62/POP!J62)*100</f>
        <v>#DIV/0!</v>
      </c>
      <c r="K60" s="845" t="e">
        <f>(EAP!K62/POP!K62)*100</f>
        <v>#DIV/0!</v>
      </c>
      <c r="L60" s="845" t="e">
        <f>(EAP!L62/POP!L62)*100</f>
        <v>#DIV/0!</v>
      </c>
      <c r="M60" s="845" t="e">
        <f>(EAP!M62/POP!M62)*100</f>
        <v>#DIV/0!</v>
      </c>
      <c r="N60" s="845" t="e">
        <f>(EAP!N62/POP!N62)*100</f>
        <v>#DIV/0!</v>
      </c>
      <c r="O60" s="845" t="e">
        <f>(EAP!O62/POP!O62)*100</f>
        <v>#DIV/0!</v>
      </c>
      <c r="P60" s="845" t="e">
        <f>(EAP!P62/POP!P62)*100</f>
        <v>#DIV/0!</v>
      </c>
      <c r="Q60" s="845" t="e">
        <f>(EAP!Q62/POP!Q62)*100</f>
        <v>#DIV/0!</v>
      </c>
      <c r="R60" s="46"/>
    </row>
    <row r="61" spans="1:18">
      <c r="A61" s="5" t="s">
        <v>165</v>
      </c>
      <c r="B61" s="844" t="e">
        <f>(EAP!B63/POP!B63)*100</f>
        <v>#DIV/0!</v>
      </c>
      <c r="C61" s="845" t="e">
        <f>(EAP!C63/POP!C63)*100</f>
        <v>#DIV/0!</v>
      </c>
      <c r="D61" s="845" t="e">
        <f>(EAP!D63/POP!D63)*100</f>
        <v>#DIV/0!</v>
      </c>
      <c r="E61" s="845" t="e">
        <f>(EAP!E63/POP!E63)*100</f>
        <v>#DIV/0!</v>
      </c>
      <c r="F61" s="845" t="e">
        <f>(EAP!F63/POP!F63)*100</f>
        <v>#DIV/0!</v>
      </c>
      <c r="G61" s="845" t="e">
        <f>(EAP!G63/POP!G63)*100</f>
        <v>#DIV/0!</v>
      </c>
      <c r="H61" s="844" t="e">
        <f>(EAP!H63/POP!H63)*100</f>
        <v>#DIV/0!</v>
      </c>
      <c r="I61" s="845" t="e">
        <f>(EAP!I63/POP!I63)*100</f>
        <v>#DIV/0!</v>
      </c>
      <c r="J61" s="845" t="e">
        <f>(EAP!J63/POP!J63)*100</f>
        <v>#DIV/0!</v>
      </c>
      <c r="K61" s="845" t="e">
        <f>(EAP!K63/POP!K63)*100</f>
        <v>#DIV/0!</v>
      </c>
      <c r="L61" s="845" t="e">
        <f>(EAP!L63/POP!L63)*100</f>
        <v>#DIV/0!</v>
      </c>
      <c r="M61" s="845" t="e">
        <f>(EAP!M63/POP!M63)*100</f>
        <v>#DIV/0!</v>
      </c>
      <c r="N61" s="845" t="e">
        <f>(EAP!N63/POP!N63)*100</f>
        <v>#DIV/0!</v>
      </c>
      <c r="O61" s="845" t="e">
        <f>(EAP!O63/POP!O63)*100</f>
        <v>#DIV/0!</v>
      </c>
      <c r="P61" s="845" t="e">
        <f>(EAP!P63/POP!P63)*100</f>
        <v>#DIV/0!</v>
      </c>
      <c r="Q61" s="845" t="e">
        <f>(EAP!Q63/POP!Q63)*100</f>
        <v>#DIV/0!</v>
      </c>
      <c r="R61" s="46"/>
    </row>
    <row r="62" spans="1:18">
      <c r="A62" s="5" t="s">
        <v>166</v>
      </c>
      <c r="B62" s="844" t="e">
        <f>(EAP!B64/POP!B64)*100</f>
        <v>#DIV/0!</v>
      </c>
      <c r="C62" s="845" t="e">
        <f>(EAP!C64/POP!C64)*100</f>
        <v>#DIV/0!</v>
      </c>
      <c r="D62" s="845" t="e">
        <f>(EAP!D64/POP!D64)*100</f>
        <v>#DIV/0!</v>
      </c>
      <c r="E62" s="845" t="e">
        <f>(EAP!E64/POP!E64)*100</f>
        <v>#DIV/0!</v>
      </c>
      <c r="F62" s="845" t="e">
        <f>(EAP!F64/POP!F64)*100</f>
        <v>#DIV/0!</v>
      </c>
      <c r="G62" s="845" t="e">
        <f>(EAP!G64/POP!G64)*100</f>
        <v>#DIV/0!</v>
      </c>
      <c r="H62" s="844" t="e">
        <f>(EAP!H64/POP!H64)*100</f>
        <v>#DIV/0!</v>
      </c>
      <c r="I62" s="845" t="e">
        <f>(EAP!I64/POP!I64)*100</f>
        <v>#DIV/0!</v>
      </c>
      <c r="J62" s="845" t="e">
        <f>(EAP!J64/POP!J64)*100</f>
        <v>#DIV/0!</v>
      </c>
      <c r="K62" s="845" t="e">
        <f>(EAP!K64/POP!K64)*100</f>
        <v>#DIV/0!</v>
      </c>
      <c r="L62" s="845" t="e">
        <f>(EAP!L64/POP!L64)*100</f>
        <v>#DIV/0!</v>
      </c>
      <c r="M62" s="845" t="e">
        <f>(EAP!M64/POP!M64)*100</f>
        <v>#DIV/0!</v>
      </c>
      <c r="N62" s="845" t="e">
        <f>(EAP!N64/POP!N64)*100</f>
        <v>#DIV/0!</v>
      </c>
      <c r="O62" s="845" t="e">
        <f>(EAP!O64/POP!O64)*100</f>
        <v>#DIV/0!</v>
      </c>
      <c r="P62" s="845" t="e">
        <f>(EAP!P64/POP!P64)*100</f>
        <v>#DIV/0!</v>
      </c>
      <c r="Q62" s="845" t="e">
        <f>(EAP!Q64/POP!Q64)*100</f>
        <v>#DIV/0!</v>
      </c>
      <c r="R62" s="46"/>
    </row>
    <row r="63" spans="1:18">
      <c r="A63" s="5" t="s">
        <v>167</v>
      </c>
      <c r="B63" s="844" t="e">
        <f>(EAP!B65/POP!B65)*100</f>
        <v>#DIV/0!</v>
      </c>
      <c r="C63" s="845" t="e">
        <f>(EAP!C65/POP!C65)*100</f>
        <v>#DIV/0!</v>
      </c>
      <c r="D63" s="845" t="e">
        <f>(EAP!D65/POP!D65)*100</f>
        <v>#DIV/0!</v>
      </c>
      <c r="E63" s="845" t="e">
        <f>(EAP!E65/POP!E65)*100</f>
        <v>#DIV/0!</v>
      </c>
      <c r="F63" s="845" t="e">
        <f>(EAP!F65/POP!F65)*100</f>
        <v>#DIV/0!</v>
      </c>
      <c r="G63" s="845" t="e">
        <f>(EAP!G65/POP!G65)*100</f>
        <v>#DIV/0!</v>
      </c>
      <c r="H63" s="844" t="e">
        <f>(EAP!H65/POP!H65)*100</f>
        <v>#DIV/0!</v>
      </c>
      <c r="I63" s="845" t="e">
        <f>(EAP!I65/POP!I65)*100</f>
        <v>#DIV/0!</v>
      </c>
      <c r="J63" s="845" t="e">
        <f>(EAP!J65/POP!J65)*100</f>
        <v>#DIV/0!</v>
      </c>
      <c r="K63" s="845" t="e">
        <f>(EAP!K65/POP!K65)*100</f>
        <v>#DIV/0!</v>
      </c>
      <c r="L63" s="845" t="e">
        <f>(EAP!L65/POP!L65)*100</f>
        <v>#DIV/0!</v>
      </c>
      <c r="M63" s="845" t="e">
        <f>(EAP!M65/POP!M65)*100</f>
        <v>#DIV/0!</v>
      </c>
      <c r="N63" s="845" t="e">
        <f>(EAP!N65/POP!N65)*100</f>
        <v>#DIV/0!</v>
      </c>
      <c r="O63" s="845" t="e">
        <f>(EAP!O65/POP!O65)*100</f>
        <v>#DIV/0!</v>
      </c>
      <c r="P63" s="845" t="e">
        <f>(EAP!P65/POP!P65)*100</f>
        <v>#DIV/0!</v>
      </c>
      <c r="Q63" s="845" t="e">
        <f>(EAP!Q65/POP!Q65)*100</f>
        <v>#DIV/0!</v>
      </c>
      <c r="R63" s="46"/>
    </row>
    <row r="64" spans="1:18">
      <c r="A64" s="5" t="s">
        <v>99</v>
      </c>
      <c r="B64" s="844" t="e">
        <f>(EAP!B66/POP!B66)*100</f>
        <v>#DIV/0!</v>
      </c>
      <c r="C64" s="845" t="e">
        <f>(EAP!C66/POP!C66)*100</f>
        <v>#DIV/0!</v>
      </c>
      <c r="D64" s="845" t="e">
        <f>(EAP!D66/POP!D66)*100</f>
        <v>#DIV/0!</v>
      </c>
      <c r="E64" s="845" t="e">
        <f>(EAP!E66/POP!E66)*100</f>
        <v>#DIV/0!</v>
      </c>
      <c r="F64" s="845" t="e">
        <f>(EAP!F66/POP!F66)*100</f>
        <v>#DIV/0!</v>
      </c>
      <c r="G64" s="845" t="e">
        <f>(EAP!G66/POP!G66)*100</f>
        <v>#DIV/0!</v>
      </c>
      <c r="H64" s="844" t="e">
        <f>(EAP!H66/POP!H66)*100</f>
        <v>#DIV/0!</v>
      </c>
      <c r="I64" s="845" t="e">
        <f>(EAP!I66/POP!I66)*100</f>
        <v>#DIV/0!</v>
      </c>
      <c r="J64" s="845" t="e">
        <f>(EAP!J66/POP!J66)*100</f>
        <v>#DIV/0!</v>
      </c>
      <c r="K64" s="845" t="e">
        <f>(EAP!K66/POP!K66)*100</f>
        <v>#DIV/0!</v>
      </c>
      <c r="L64" s="845" t="e">
        <f>(EAP!L66/POP!L66)*100</f>
        <v>#DIV/0!</v>
      </c>
      <c r="M64" s="845" t="e">
        <f>(EAP!M66/POP!M66)*100</f>
        <v>#DIV/0!</v>
      </c>
      <c r="N64" s="845" t="e">
        <f>(EAP!N66/POP!N66)*100</f>
        <v>#DIV/0!</v>
      </c>
      <c r="O64" s="845" t="e">
        <f>(EAP!O66/POP!O66)*100</f>
        <v>#DIV/0!</v>
      </c>
      <c r="P64" s="845" t="e">
        <f>(EAP!P66/POP!P66)*100</f>
        <v>#DIV/0!</v>
      </c>
      <c r="Q64" s="845" t="e">
        <f>(EAP!Q66/POP!Q66)*100</f>
        <v>#DIV/0!</v>
      </c>
      <c r="R64" s="46"/>
    </row>
    <row r="65" spans="1:18" s="14" customFormat="1">
      <c r="A65" s="192" t="s">
        <v>168</v>
      </c>
      <c r="B65" s="841" t="e">
        <f>EAP!B67/POP!B67*100</f>
        <v>#DIV/0!</v>
      </c>
      <c r="C65" s="842" t="e">
        <f>EAP!C67/POP!C67*100</f>
        <v>#DIV/0!</v>
      </c>
      <c r="D65" s="842" t="e">
        <f>EAP!D67/POP!D67*100</f>
        <v>#DIV/0!</v>
      </c>
      <c r="E65" s="842" t="e">
        <f>EAP!E67/POP!E67*100</f>
        <v>#DIV/0!</v>
      </c>
      <c r="F65" s="842" t="e">
        <f>EAP!F67/POP!F67*100</f>
        <v>#DIV/0!</v>
      </c>
      <c r="G65" s="843" t="e">
        <f>EAP!G67/POP!G67*100</f>
        <v>#DIV/0!</v>
      </c>
      <c r="H65" s="841" t="e">
        <f>EAP!H67/POP!H67*100</f>
        <v>#DIV/0!</v>
      </c>
      <c r="I65" s="842" t="e">
        <f>EAP!I67/POP!I67*100</f>
        <v>#DIV/0!</v>
      </c>
      <c r="J65" s="842" t="e">
        <f>EAP!J67/POP!J67*100</f>
        <v>#DIV/0!</v>
      </c>
      <c r="K65" s="842" t="e">
        <f>EAP!K67/POP!K67*100</f>
        <v>#DIV/0!</v>
      </c>
      <c r="L65" s="842" t="e">
        <f>EAP!L67/POP!L67*100</f>
        <v>#DIV/0!</v>
      </c>
      <c r="M65" s="842" t="e">
        <f>EAP!M67/POP!M67*100</f>
        <v>#DIV/0!</v>
      </c>
      <c r="N65" s="842" t="e">
        <f>EAP!N67/POP!N67*100</f>
        <v>#DIV/0!</v>
      </c>
      <c r="O65" s="842" t="e">
        <f>EAP!O67/POP!O67*100</f>
        <v>#DIV/0!</v>
      </c>
      <c r="P65" s="842" t="e">
        <f>EAP!P67/POP!P67*100</f>
        <v>#DIV/0!</v>
      </c>
      <c r="Q65" s="843" t="e">
        <f>EAP!Q67/POP!Q67*100</f>
        <v>#DIV/0!</v>
      </c>
      <c r="R65" s="47"/>
    </row>
    <row r="66" spans="1:18" s="14" customFormat="1">
      <c r="A66" s="192" t="s">
        <v>229</v>
      </c>
      <c r="B66" s="847" t="e">
        <f>SUM(EAP!B56:B65)/SUM(POP!B56:B65)*100</f>
        <v>#DIV/0!</v>
      </c>
      <c r="C66" s="848" t="e">
        <f>SUM(EAP!C56:C65)/SUM(POP!C56:C65)*100</f>
        <v>#DIV/0!</v>
      </c>
      <c r="D66" s="848" t="e">
        <f>SUM(EAP!D56:D65)/SUM(POP!D56:D65)*100</f>
        <v>#DIV/0!</v>
      </c>
      <c r="E66" s="848" t="e">
        <f>SUM(EAP!E56:E65)/SUM(POP!E56:E65)*100</f>
        <v>#DIV/0!</v>
      </c>
      <c r="F66" s="848" t="e">
        <f>SUM(EAP!F56:F65)/SUM(POP!F56:F65)*100</f>
        <v>#DIV/0!</v>
      </c>
      <c r="G66" s="849" t="e">
        <f>SUM(EAP!G56:G65)/SUM(POP!G56:G65)*100</f>
        <v>#DIV/0!</v>
      </c>
      <c r="H66" s="847" t="e">
        <f>SUM(EAP!H56:H65)/SUM(POP!H56:H65)*100</f>
        <v>#DIV/0!</v>
      </c>
      <c r="I66" s="848" t="e">
        <f>SUM(EAP!I56:I65)/SUM(POP!I56:I65)*100</f>
        <v>#DIV/0!</v>
      </c>
      <c r="J66" s="848" t="e">
        <f>SUM(EAP!J56:J65)/SUM(POP!J56:J65)*100</f>
        <v>#DIV/0!</v>
      </c>
      <c r="K66" s="848" t="e">
        <f>SUM(EAP!K56:K65)/SUM(POP!K56:K65)*100</f>
        <v>#DIV/0!</v>
      </c>
      <c r="L66" s="848" t="e">
        <f>SUM(EAP!L56:L65)/SUM(POP!L56:L65)*100</f>
        <v>#DIV/0!</v>
      </c>
      <c r="M66" s="848" t="e">
        <f>SUM(EAP!M56:M65)/SUM(POP!M56:M65)*100</f>
        <v>#DIV/0!</v>
      </c>
      <c r="N66" s="848" t="e">
        <f>SUM(EAP!N56:N65)/SUM(POP!N56:N65)*100</f>
        <v>#DIV/0!</v>
      </c>
      <c r="O66" s="848" t="e">
        <f>SUM(EAP!O56:O65)/SUM(POP!O56:O65)*100</f>
        <v>#DIV/0!</v>
      </c>
      <c r="P66" s="848" t="e">
        <f>SUM(EAP!P56:P65)/SUM(POP!P56:P65)*100</f>
        <v>#DIV/0!</v>
      </c>
      <c r="Q66" s="849" t="e">
        <f>SUM(EAP!Q56:Q65)/SUM(POP!Q56:Q65)*100</f>
        <v>#DIV/0!</v>
      </c>
      <c r="R66" s="47"/>
    </row>
    <row r="67" spans="1:18">
      <c r="A67" s="187"/>
      <c r="B67" s="45"/>
    </row>
    <row r="69" spans="1:18">
      <c r="B69" s="48"/>
      <c r="C69" s="48"/>
      <c r="D69" s="48"/>
      <c r="E69" s="48"/>
      <c r="F69" s="48"/>
      <c r="G69" s="48"/>
      <c r="H69" s="48"/>
      <c r="I69" s="48"/>
      <c r="J69" s="48"/>
      <c r="K69" s="48"/>
      <c r="L69" s="48"/>
      <c r="M69" s="48"/>
      <c r="N69" s="48"/>
      <c r="O69" s="48"/>
      <c r="P69" s="48"/>
      <c r="Q69" s="48"/>
    </row>
    <row r="70" spans="1:18">
      <c r="B70" s="48"/>
      <c r="C70" s="48"/>
      <c r="D70" s="48"/>
      <c r="E70" s="48"/>
      <c r="F70" s="48"/>
      <c r="G70" s="48"/>
      <c r="H70" s="48"/>
      <c r="I70" s="48"/>
      <c r="J70" s="48"/>
      <c r="K70" s="48"/>
      <c r="L70" s="48"/>
      <c r="M70" s="48"/>
      <c r="N70" s="48"/>
      <c r="O70" s="48"/>
      <c r="P70" s="48"/>
      <c r="Q70" s="48"/>
    </row>
    <row r="71" spans="1:18">
      <c r="B71" s="48"/>
      <c r="C71" s="48"/>
      <c r="D71" s="48"/>
      <c r="E71" s="48"/>
      <c r="F71" s="48"/>
      <c r="G71" s="48"/>
      <c r="H71" s="48"/>
      <c r="I71" s="48"/>
      <c r="J71" s="48"/>
      <c r="K71" s="48"/>
      <c r="L71" s="48"/>
      <c r="M71" s="48"/>
      <c r="N71" s="48"/>
      <c r="O71" s="48"/>
      <c r="P71" s="48"/>
      <c r="Q71" s="48"/>
    </row>
    <row r="72" spans="1:18">
      <c r="B72" s="48"/>
      <c r="C72" s="48"/>
      <c r="D72" s="48"/>
      <c r="E72" s="48"/>
      <c r="F72" s="48"/>
      <c r="G72" s="48"/>
      <c r="H72" s="48"/>
      <c r="I72" s="48"/>
      <c r="J72" s="48"/>
      <c r="K72" s="48"/>
      <c r="L72" s="48"/>
      <c r="M72" s="48"/>
      <c r="N72" s="48"/>
      <c r="O72" s="48"/>
      <c r="P72" s="48"/>
      <c r="Q72" s="48"/>
    </row>
    <row r="73" spans="1:18">
      <c r="B73" s="48"/>
      <c r="C73" s="48"/>
      <c r="D73" s="48"/>
      <c r="E73" s="48"/>
      <c r="F73" s="48"/>
      <c r="G73" s="48"/>
      <c r="H73" s="48"/>
      <c r="I73" s="48"/>
      <c r="J73" s="48"/>
      <c r="K73" s="48"/>
      <c r="L73" s="48"/>
      <c r="M73" s="48"/>
      <c r="N73" s="48"/>
      <c r="O73" s="48"/>
      <c r="P73" s="48"/>
      <c r="Q73" s="48"/>
    </row>
    <row r="74" spans="1:18">
      <c r="B74" s="48"/>
      <c r="C74" s="48"/>
      <c r="D74" s="48"/>
      <c r="E74" s="48"/>
      <c r="F74" s="48"/>
      <c r="G74" s="48"/>
      <c r="H74" s="48"/>
      <c r="I74" s="48"/>
      <c r="J74" s="48"/>
      <c r="K74" s="48"/>
      <c r="L74" s="48"/>
      <c r="M74" s="48"/>
      <c r="N74" s="48"/>
      <c r="O74" s="48"/>
      <c r="P74" s="48"/>
      <c r="Q74" s="48"/>
    </row>
    <row r="75" spans="1:18">
      <c r="B75" s="48"/>
      <c r="C75" s="48"/>
      <c r="D75" s="48"/>
      <c r="E75" s="48"/>
      <c r="F75" s="48"/>
      <c r="G75" s="48"/>
      <c r="H75" s="48"/>
      <c r="I75" s="48"/>
      <c r="J75" s="48"/>
      <c r="K75" s="48"/>
      <c r="L75" s="48"/>
      <c r="M75" s="48"/>
      <c r="N75" s="48"/>
      <c r="O75" s="48"/>
      <c r="P75" s="48"/>
      <c r="Q75" s="48"/>
    </row>
    <row r="76" spans="1:18">
      <c r="B76" s="48"/>
      <c r="C76" s="48"/>
      <c r="D76" s="48"/>
      <c r="E76" s="48"/>
      <c r="F76" s="48"/>
      <c r="G76" s="48"/>
      <c r="H76" s="48"/>
      <c r="I76" s="48"/>
      <c r="J76" s="48"/>
      <c r="K76" s="48"/>
      <c r="L76" s="48"/>
      <c r="M76" s="48"/>
      <c r="N76" s="48"/>
      <c r="O76" s="48"/>
      <c r="P76" s="48"/>
      <c r="Q76" s="48"/>
    </row>
    <row r="77" spans="1:18">
      <c r="B77" s="48"/>
      <c r="C77" s="48"/>
      <c r="D77" s="48"/>
      <c r="E77" s="48"/>
      <c r="F77" s="48"/>
      <c r="G77" s="48"/>
      <c r="H77" s="48"/>
      <c r="I77" s="48"/>
      <c r="J77" s="48"/>
      <c r="K77" s="48"/>
      <c r="L77" s="48"/>
      <c r="M77" s="48"/>
      <c r="N77" s="48"/>
      <c r="O77" s="48"/>
      <c r="P77" s="48"/>
      <c r="Q77" s="48"/>
    </row>
    <row r="78" spans="1:18">
      <c r="B78" s="48"/>
      <c r="C78" s="48"/>
      <c r="D78" s="48"/>
      <c r="E78" s="48"/>
      <c r="F78" s="48"/>
      <c r="G78" s="48"/>
      <c r="H78" s="48"/>
      <c r="I78" s="48"/>
      <c r="J78" s="48"/>
      <c r="K78" s="48"/>
      <c r="L78" s="48"/>
      <c r="M78" s="48"/>
      <c r="N78" s="48"/>
      <c r="O78" s="48"/>
      <c r="P78" s="48"/>
      <c r="Q78" s="48"/>
    </row>
    <row r="79" spans="1:18">
      <c r="B79" s="48"/>
      <c r="C79" s="48"/>
      <c r="D79" s="48"/>
      <c r="E79" s="48"/>
      <c r="F79" s="48"/>
      <c r="G79" s="48"/>
      <c r="H79" s="48"/>
      <c r="I79" s="48"/>
      <c r="J79" s="48"/>
      <c r="K79" s="48"/>
      <c r="L79" s="48"/>
      <c r="M79" s="48"/>
      <c r="N79" s="48"/>
      <c r="O79" s="48"/>
      <c r="P79" s="48"/>
      <c r="Q79" s="48"/>
    </row>
    <row r="80" spans="1:18">
      <c r="B80" s="48"/>
      <c r="C80" s="48"/>
      <c r="D80" s="48"/>
      <c r="E80" s="48"/>
      <c r="F80" s="48"/>
      <c r="G80" s="48"/>
      <c r="H80" s="48"/>
      <c r="I80" s="48"/>
      <c r="J80" s="48"/>
      <c r="K80" s="48"/>
      <c r="L80" s="48"/>
      <c r="M80" s="48"/>
      <c r="N80" s="48"/>
      <c r="O80" s="48"/>
      <c r="P80" s="48"/>
      <c r="Q80" s="48"/>
    </row>
    <row r="81" spans="2:17">
      <c r="B81" s="48"/>
      <c r="C81" s="48"/>
      <c r="D81" s="48"/>
      <c r="E81" s="48"/>
      <c r="F81" s="48"/>
      <c r="G81" s="48"/>
      <c r="H81" s="48"/>
      <c r="I81" s="48"/>
      <c r="J81" s="48"/>
      <c r="K81" s="48"/>
      <c r="L81" s="48"/>
      <c r="M81" s="48"/>
      <c r="N81" s="48"/>
      <c r="O81" s="48"/>
      <c r="P81" s="48"/>
      <c r="Q81" s="48"/>
    </row>
    <row r="82" spans="2:17">
      <c r="B82" s="48"/>
      <c r="C82" s="48"/>
      <c r="D82" s="48"/>
      <c r="E82" s="48"/>
      <c r="F82" s="48"/>
      <c r="G82" s="48"/>
      <c r="H82" s="48"/>
      <c r="I82" s="48"/>
      <c r="J82" s="48"/>
      <c r="K82" s="48"/>
      <c r="L82" s="48"/>
      <c r="M82" s="48"/>
      <c r="N82" s="48"/>
      <c r="O82" s="48"/>
      <c r="P82" s="48"/>
      <c r="Q82" s="48"/>
    </row>
  </sheetData>
  <sheetProtection password="CC3D" sheet="1" objects="1" scenarios="1"/>
  <mergeCells count="11">
    <mergeCell ref="H49:Q49"/>
    <mergeCell ref="P5:Q5"/>
    <mergeCell ref="P4:Q4"/>
    <mergeCell ref="R49:R50"/>
    <mergeCell ref="B9:G9"/>
    <mergeCell ref="H9:Q9"/>
    <mergeCell ref="R9:R10"/>
    <mergeCell ref="B29:G29"/>
    <mergeCell ref="H29:Q29"/>
    <mergeCell ref="R29:R30"/>
    <mergeCell ref="B49:G49"/>
  </mergeCells>
  <phoneticPr fontId="0" type="noConversion"/>
  <printOptions horizontalCentered="1"/>
  <pageMargins left="0.70000000000000007" right="0.70000000000000007" top="0.75000000000000011" bottom="0.75000000000000011" header="0.30000000000000004" footer="0.30000000000000004"/>
  <pageSetup paperSize="9" scale="49" orientation="landscape" horizontalDpi="4294967292" verticalDpi="4294967292" r:id="rId1"/>
  <headerFooter alignWithMargins="0"/>
  <rowBreaks count="1" manualBreakCount="1">
    <brk id="66" max="17" man="1"/>
  </rowBreaks>
  <ignoredErrors>
    <ignoredError sqref="A13 A33 A5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3" tint="0.39997558519241921"/>
  </sheetPr>
  <dimension ref="A1:R68"/>
  <sheetViews>
    <sheetView showGridLines="0" view="pageBreakPreview" zoomScale="80" zoomScaleNormal="125" zoomScaleSheetLayoutView="80" workbookViewId="0">
      <selection activeCell="B16" sqref="B16"/>
    </sheetView>
  </sheetViews>
  <sheetFormatPr defaultColWidth="8.85546875" defaultRowHeight="15"/>
  <cols>
    <col min="1" max="1" width="30.85546875" customWidth="1"/>
    <col min="2" max="4" width="10.42578125" bestFit="1" customWidth="1"/>
    <col min="5" max="6" width="12.5703125" customWidth="1"/>
    <col min="7" max="7" width="10.42578125" bestFit="1" customWidth="1"/>
    <col min="8" max="14" width="9.7109375" bestFit="1" customWidth="1"/>
    <col min="15" max="15" width="15.140625" customWidth="1"/>
    <col min="16" max="17" width="9.7109375" bestFit="1" customWidth="1"/>
    <col min="18" max="18" width="38.42578125" customWidth="1"/>
    <col min="19" max="27" width="64" customWidth="1"/>
  </cols>
  <sheetData>
    <row r="1" spans="1:18" ht="21">
      <c r="A1" s="124" t="s">
        <v>67</v>
      </c>
    </row>
    <row r="2" spans="1:18" ht="21">
      <c r="A2" s="124"/>
    </row>
    <row r="3" spans="1:18">
      <c r="L3" s="134" t="s">
        <v>206</v>
      </c>
      <c r="M3" s="135"/>
      <c r="N3" s="146" t="str">
        <f ca="1">CELL("contents",README!C6)</f>
        <v>1.0</v>
      </c>
    </row>
    <row r="4" spans="1:18">
      <c r="L4" s="134" t="s">
        <v>202</v>
      </c>
      <c r="M4" s="135"/>
      <c r="N4" s="146" t="str">
        <f ca="1">CELL("contents",README!C7)</f>
        <v>Thailand</v>
      </c>
    </row>
    <row r="5" spans="1:18">
      <c r="L5" s="134" t="s">
        <v>207</v>
      </c>
      <c r="M5" s="1106">
        <f ca="1">CELL("contents",README!B8)</f>
        <v>40664.416666666664</v>
      </c>
      <c r="N5" s="1106"/>
    </row>
    <row r="6" spans="1:18">
      <c r="L6" s="134" t="s">
        <v>198</v>
      </c>
      <c r="M6" s="1106">
        <f ca="1">CELL("contents",README!B9)</f>
        <v>40960.060671296298</v>
      </c>
      <c r="N6" s="1106"/>
    </row>
    <row r="7" spans="1:18">
      <c r="L7" s="134" t="s">
        <v>199</v>
      </c>
      <c r="M7" s="135"/>
      <c r="N7" s="146">
        <f ca="1">CELL("contents",README!C10)</f>
        <v>0</v>
      </c>
    </row>
    <row r="8" spans="1:18">
      <c r="L8" s="134"/>
      <c r="M8" s="135"/>
      <c r="N8" s="146"/>
    </row>
    <row r="9" spans="1:18" ht="17.25">
      <c r="A9" s="72" t="s">
        <v>68</v>
      </c>
    </row>
    <row r="10" spans="1:18" ht="9.9499999999999993" customHeight="1">
      <c r="A10" s="3"/>
    </row>
    <row r="11" spans="1:18" ht="17.25">
      <c r="A11" s="137"/>
      <c r="B11" s="1109" t="s">
        <v>131</v>
      </c>
      <c r="C11" s="1110"/>
      <c r="D11" s="1110"/>
      <c r="E11" s="1110"/>
      <c r="F11" s="1110"/>
      <c r="G11" s="1111"/>
      <c r="H11" s="1110" t="s">
        <v>135</v>
      </c>
      <c r="I11" s="1110"/>
      <c r="J11" s="1110"/>
      <c r="K11" s="1110"/>
      <c r="L11" s="1110"/>
      <c r="M11" s="1110"/>
      <c r="N11" s="1110"/>
      <c r="O11" s="1110"/>
      <c r="P11" s="1110"/>
      <c r="Q11" s="1110"/>
      <c r="R11" s="1112" t="s">
        <v>152</v>
      </c>
    </row>
    <row r="12" spans="1:18" ht="17.25" customHeight="1">
      <c r="A12" s="138" t="s">
        <v>154</v>
      </c>
      <c r="B12" s="131">
        <v>2005</v>
      </c>
      <c r="C12" s="132">
        <v>2006</v>
      </c>
      <c r="D12" s="132">
        <v>2007</v>
      </c>
      <c r="E12" s="132">
        <v>2008</v>
      </c>
      <c r="F12" s="132">
        <v>2009</v>
      </c>
      <c r="G12" s="133">
        <v>2010</v>
      </c>
      <c r="H12" s="132">
        <v>2011</v>
      </c>
      <c r="I12" s="132">
        <v>2012</v>
      </c>
      <c r="J12" s="132">
        <v>2013</v>
      </c>
      <c r="K12" s="132">
        <v>2014</v>
      </c>
      <c r="L12" s="132">
        <v>2015</v>
      </c>
      <c r="M12" s="132">
        <v>2016</v>
      </c>
      <c r="N12" s="132">
        <v>2017</v>
      </c>
      <c r="O12" s="132">
        <v>2018</v>
      </c>
      <c r="P12" s="132">
        <v>2019</v>
      </c>
      <c r="Q12" s="132">
        <v>2020</v>
      </c>
      <c r="R12" s="1113"/>
    </row>
    <row r="13" spans="1:18">
      <c r="A13" s="5" t="s">
        <v>155</v>
      </c>
      <c r="B13" s="844">
        <f>POP!B11*'LPR (AR)'!B11/100</f>
        <v>0</v>
      </c>
      <c r="C13" s="842">
        <f>POP!C11*'LPR (AR)'!C11/100</f>
        <v>0</v>
      </c>
      <c r="D13" s="842">
        <f>POP!D11*'LPR (AR)'!D11/100</f>
        <v>0</v>
      </c>
      <c r="E13" s="842">
        <f>POP!E11*'LPR (AR)'!E11/100</f>
        <v>0</v>
      </c>
      <c r="F13" s="842">
        <f>POP!F11*'LPR (AR)'!F11/100</f>
        <v>0</v>
      </c>
      <c r="G13" s="842">
        <f>POP!G11*'LPR (AR)'!G11/100</f>
        <v>0</v>
      </c>
      <c r="H13" s="841">
        <f>POP!H11*'LPR (AR)'!H11/100</f>
        <v>0</v>
      </c>
      <c r="I13" s="842">
        <f>POP!I11*'LPR (AR)'!I11/100</f>
        <v>0</v>
      </c>
      <c r="J13" s="842">
        <f>POP!J11*'LPR (AR)'!J11/100</f>
        <v>0</v>
      </c>
      <c r="K13" s="842">
        <f>POP!K11*'LPR (AR)'!K11/100</f>
        <v>0</v>
      </c>
      <c r="L13" s="842">
        <f>POP!L11*'LPR (AR)'!L11/100</f>
        <v>0</v>
      </c>
      <c r="M13" s="842">
        <f>POP!M11*'LPR (AR)'!M11/100</f>
        <v>0</v>
      </c>
      <c r="N13" s="842">
        <f>POP!N11*'LPR (AR)'!N11/100</f>
        <v>0</v>
      </c>
      <c r="O13" s="842">
        <f>POP!O11*'LPR (AR)'!O11/100</f>
        <v>0</v>
      </c>
      <c r="P13" s="842">
        <f>POP!P11*'LPR (AR)'!P11/100</f>
        <v>0</v>
      </c>
      <c r="Q13" s="842">
        <f>POP!Q11*'LPR (AR)'!Q11/100</f>
        <v>0</v>
      </c>
      <c r="R13" s="13"/>
    </row>
    <row r="14" spans="1:18">
      <c r="A14" s="5" t="s">
        <v>156</v>
      </c>
      <c r="B14" s="844">
        <f>POP!B12*'LPR (AR)'!B12/100</f>
        <v>0</v>
      </c>
      <c r="C14" s="845">
        <f>POP!C12*'LPR (AR)'!C12/100</f>
        <v>0</v>
      </c>
      <c r="D14" s="845">
        <f>POP!D12*'LPR (AR)'!D12/100</f>
        <v>0</v>
      </c>
      <c r="E14" s="845">
        <f>POP!E12*'LPR (AR)'!E12/100</f>
        <v>0</v>
      </c>
      <c r="F14" s="845">
        <f>POP!F12*'LPR (AR)'!F12/100</f>
        <v>0</v>
      </c>
      <c r="G14" s="845">
        <f>POP!G12*'LPR (AR)'!G12/100</f>
        <v>0</v>
      </c>
      <c r="H14" s="844">
        <f>POP!H12*'LPR (AR)'!H12/100</f>
        <v>0</v>
      </c>
      <c r="I14" s="845">
        <f>POP!I12*'LPR (AR)'!I12/100</f>
        <v>0</v>
      </c>
      <c r="J14" s="845">
        <f>POP!J12*'LPR (AR)'!J12/100</f>
        <v>0</v>
      </c>
      <c r="K14" s="845">
        <f>POP!K12*'LPR (AR)'!K12/100</f>
        <v>0</v>
      </c>
      <c r="L14" s="845">
        <f>POP!L12*'LPR (AR)'!L12/100</f>
        <v>0</v>
      </c>
      <c r="M14" s="845">
        <f>POP!M12*'LPR (AR)'!M12/100</f>
        <v>0</v>
      </c>
      <c r="N14" s="845">
        <f>POP!N12*'LPR (AR)'!N12/100</f>
        <v>0</v>
      </c>
      <c r="O14" s="845">
        <f>POP!O12*'LPR (AR)'!O12/100</f>
        <v>0</v>
      </c>
      <c r="P14" s="845">
        <f>POP!P12*'LPR (AR)'!P12/100</f>
        <v>0</v>
      </c>
      <c r="Q14" s="845">
        <f>POP!Q12*'LPR (AR)'!Q12/100</f>
        <v>0</v>
      </c>
      <c r="R14" s="13"/>
    </row>
    <row r="15" spans="1:18">
      <c r="A15" s="5" t="s">
        <v>157</v>
      </c>
      <c r="B15" s="844">
        <f>POP!B13*'LPR (AR)'!B13/100</f>
        <v>0</v>
      </c>
      <c r="C15" s="845">
        <f>POP!C13*'LPR (AR)'!C13/100</f>
        <v>0</v>
      </c>
      <c r="D15" s="845">
        <f>POP!D13*'LPR (AR)'!D13/100</f>
        <v>0</v>
      </c>
      <c r="E15" s="845">
        <f>POP!E13*'LPR (AR)'!E13/100</f>
        <v>0</v>
      </c>
      <c r="F15" s="845">
        <f>POP!F13*'LPR (AR)'!F13/100</f>
        <v>0</v>
      </c>
      <c r="G15" s="845">
        <f>POP!G13*'LPR (AR)'!G13/100</f>
        <v>0</v>
      </c>
      <c r="H15" s="844">
        <f>POP!H13*'LPR (AR)'!H13/100</f>
        <v>0</v>
      </c>
      <c r="I15" s="845">
        <f>POP!I13*'LPR (AR)'!I13/100</f>
        <v>0</v>
      </c>
      <c r="J15" s="845">
        <f>POP!J13*'LPR (AR)'!J13/100</f>
        <v>0</v>
      </c>
      <c r="K15" s="845">
        <f>POP!K13*'LPR (AR)'!K13/100</f>
        <v>0</v>
      </c>
      <c r="L15" s="845">
        <f>POP!L13*'LPR (AR)'!L13/100</f>
        <v>0</v>
      </c>
      <c r="M15" s="845">
        <f>POP!M13*'LPR (AR)'!M13/100</f>
        <v>0</v>
      </c>
      <c r="N15" s="845">
        <f>POP!N13*'LPR (AR)'!N13/100</f>
        <v>0</v>
      </c>
      <c r="O15" s="845">
        <f>POP!O13*'LPR (AR)'!O13/100</f>
        <v>0</v>
      </c>
      <c r="P15" s="845">
        <f>POP!P13*'LPR (AR)'!P13/100</f>
        <v>0</v>
      </c>
      <c r="Q15" s="845">
        <f>POP!Q13*'LPR (AR)'!Q13/100</f>
        <v>0</v>
      </c>
      <c r="R15" s="13"/>
    </row>
    <row r="16" spans="1:18">
      <c r="A16" s="5" t="s">
        <v>158</v>
      </c>
      <c r="B16" s="844">
        <f>POP!B14*'LPR (AR)'!B14/100</f>
        <v>0</v>
      </c>
      <c r="C16" s="845">
        <f>POP!C14*'LPR (AR)'!C14/100</f>
        <v>0</v>
      </c>
      <c r="D16" s="845">
        <f>POP!D14*'LPR (AR)'!D14/100</f>
        <v>0</v>
      </c>
      <c r="E16" s="845">
        <f>POP!E14*'LPR (AR)'!E14/100</f>
        <v>0</v>
      </c>
      <c r="F16" s="845">
        <f>POP!F14*'LPR (AR)'!F14/100</f>
        <v>0</v>
      </c>
      <c r="G16" s="845">
        <f>POP!G14*'LPR (AR)'!G14/100</f>
        <v>0</v>
      </c>
      <c r="H16" s="844">
        <f>POP!H14*'LPR (AR)'!H14/100</f>
        <v>0</v>
      </c>
      <c r="I16" s="845">
        <f>POP!I14*'LPR (AR)'!I14/100</f>
        <v>0</v>
      </c>
      <c r="J16" s="845">
        <f>POP!J14*'LPR (AR)'!J14/100</f>
        <v>0</v>
      </c>
      <c r="K16" s="845">
        <f>POP!K14*'LPR (AR)'!K14/100</f>
        <v>0</v>
      </c>
      <c r="L16" s="845">
        <f>POP!L14*'LPR (AR)'!L14/100</f>
        <v>0</v>
      </c>
      <c r="M16" s="845">
        <f>POP!M14*'LPR (AR)'!M14/100</f>
        <v>0</v>
      </c>
      <c r="N16" s="845">
        <f>POP!N14*'LPR (AR)'!N14/100</f>
        <v>0</v>
      </c>
      <c r="O16" s="845">
        <f>POP!O14*'LPR (AR)'!O14/100</f>
        <v>0</v>
      </c>
      <c r="P16" s="845">
        <f>POP!P14*'LPR (AR)'!P14/100</f>
        <v>0</v>
      </c>
      <c r="Q16" s="845">
        <f>POP!Q14*'LPR (AR)'!Q14/100</f>
        <v>0</v>
      </c>
      <c r="R16" s="13"/>
    </row>
    <row r="17" spans="1:18">
      <c r="A17" s="5" t="s">
        <v>159</v>
      </c>
      <c r="B17" s="844">
        <f>POP!B15*'LPR (AR)'!B15/100</f>
        <v>0</v>
      </c>
      <c r="C17" s="845">
        <f>POP!C15*'LPR (AR)'!C15/100</f>
        <v>0</v>
      </c>
      <c r="D17" s="845">
        <f>POP!D15*'LPR (AR)'!D15/100</f>
        <v>0</v>
      </c>
      <c r="E17" s="845">
        <f>POP!E15*'LPR (AR)'!E15/100</f>
        <v>0</v>
      </c>
      <c r="F17" s="845">
        <f>POP!F15*'LPR (AR)'!F15/100</f>
        <v>0</v>
      </c>
      <c r="G17" s="845">
        <f>POP!G15*'LPR (AR)'!G15/100</f>
        <v>0</v>
      </c>
      <c r="H17" s="844">
        <f>POP!H15*'LPR (AR)'!H15/100</f>
        <v>0</v>
      </c>
      <c r="I17" s="845">
        <f>POP!I15*'LPR (AR)'!I15/100</f>
        <v>0</v>
      </c>
      <c r="J17" s="845">
        <f>POP!J15*'LPR (AR)'!J15/100</f>
        <v>0</v>
      </c>
      <c r="K17" s="845">
        <f>POP!K15*'LPR (AR)'!K15/100</f>
        <v>0</v>
      </c>
      <c r="L17" s="845">
        <f>POP!L15*'LPR (AR)'!L15/100</f>
        <v>0</v>
      </c>
      <c r="M17" s="845">
        <f>POP!M15*'LPR (AR)'!M15/100</f>
        <v>0</v>
      </c>
      <c r="N17" s="845">
        <f>POP!N15*'LPR (AR)'!N15/100</f>
        <v>0</v>
      </c>
      <c r="O17" s="845">
        <f>POP!O15*'LPR (AR)'!O15/100</f>
        <v>0</v>
      </c>
      <c r="P17" s="845">
        <f>POP!P15*'LPR (AR)'!P15/100</f>
        <v>0</v>
      </c>
      <c r="Q17" s="845">
        <f>POP!Q15*'LPR (AR)'!Q15/100</f>
        <v>0</v>
      </c>
      <c r="R17" s="13"/>
    </row>
    <row r="18" spans="1:18">
      <c r="A18" s="5" t="s">
        <v>160</v>
      </c>
      <c r="B18" s="844">
        <f>POP!B16*'LPR (AR)'!B16/100</f>
        <v>0</v>
      </c>
      <c r="C18" s="845">
        <f>POP!C16*'LPR (AR)'!C16/100</f>
        <v>0</v>
      </c>
      <c r="D18" s="845">
        <f>POP!D16*'LPR (AR)'!D16/100</f>
        <v>0</v>
      </c>
      <c r="E18" s="845">
        <f>POP!E16*'LPR (AR)'!E16/100</f>
        <v>0</v>
      </c>
      <c r="F18" s="845">
        <f>POP!F16*'LPR (AR)'!F16/100</f>
        <v>0</v>
      </c>
      <c r="G18" s="845">
        <f>POP!G16*'LPR (AR)'!G16/100</f>
        <v>0</v>
      </c>
      <c r="H18" s="844">
        <f>POP!H16*'LPR (AR)'!H16/100</f>
        <v>0</v>
      </c>
      <c r="I18" s="845">
        <f>POP!I16*'LPR (AR)'!I16/100</f>
        <v>0</v>
      </c>
      <c r="J18" s="845">
        <f>POP!J16*'LPR (AR)'!J16/100</f>
        <v>0</v>
      </c>
      <c r="K18" s="845">
        <f>POP!K16*'LPR (AR)'!K16/100</f>
        <v>0</v>
      </c>
      <c r="L18" s="845">
        <f>POP!L16*'LPR (AR)'!L16/100</f>
        <v>0</v>
      </c>
      <c r="M18" s="845">
        <f>POP!M16*'LPR (AR)'!M16/100</f>
        <v>0</v>
      </c>
      <c r="N18" s="845">
        <f>POP!N16*'LPR (AR)'!N16/100</f>
        <v>0</v>
      </c>
      <c r="O18" s="845">
        <f>POP!O16*'LPR (AR)'!O16/100</f>
        <v>0</v>
      </c>
      <c r="P18" s="845">
        <f>POP!P16*'LPR (AR)'!P16/100</f>
        <v>0</v>
      </c>
      <c r="Q18" s="845">
        <f>POP!Q16*'LPR (AR)'!Q16/100</f>
        <v>0</v>
      </c>
      <c r="R18" s="13"/>
    </row>
    <row r="19" spans="1:18">
      <c r="A19" s="5" t="s">
        <v>161</v>
      </c>
      <c r="B19" s="844">
        <f>POP!B17*'LPR (AR)'!B17/100</f>
        <v>0</v>
      </c>
      <c r="C19" s="845">
        <f>POP!C17*'LPR (AR)'!C17/100</f>
        <v>0</v>
      </c>
      <c r="D19" s="845">
        <f>POP!D17*'LPR (AR)'!D17/100</f>
        <v>0</v>
      </c>
      <c r="E19" s="845">
        <f>POP!E17*'LPR (AR)'!E17/100</f>
        <v>0</v>
      </c>
      <c r="F19" s="845">
        <f>POP!F17*'LPR (AR)'!F17/100</f>
        <v>0</v>
      </c>
      <c r="G19" s="845">
        <f>POP!G17*'LPR (AR)'!G17/100</f>
        <v>0</v>
      </c>
      <c r="H19" s="844">
        <f>POP!H17*'LPR (AR)'!H17/100</f>
        <v>0</v>
      </c>
      <c r="I19" s="845">
        <f>POP!I17*'LPR (AR)'!I17/100</f>
        <v>0</v>
      </c>
      <c r="J19" s="845">
        <f>POP!J17*'LPR (AR)'!J17/100</f>
        <v>0</v>
      </c>
      <c r="K19" s="845">
        <f>POP!K17*'LPR (AR)'!K17/100</f>
        <v>0</v>
      </c>
      <c r="L19" s="845">
        <f>POP!L17*'LPR (AR)'!L17/100</f>
        <v>0</v>
      </c>
      <c r="M19" s="845">
        <f>POP!M17*'LPR (AR)'!M17/100</f>
        <v>0</v>
      </c>
      <c r="N19" s="845">
        <f>POP!N17*'LPR (AR)'!N17/100</f>
        <v>0</v>
      </c>
      <c r="O19" s="845">
        <f>POP!O17*'LPR (AR)'!O17/100</f>
        <v>0</v>
      </c>
      <c r="P19" s="845">
        <f>POP!P17*'LPR (AR)'!P17/100</f>
        <v>0</v>
      </c>
      <c r="Q19" s="845">
        <f>POP!Q17*'LPR (AR)'!Q17/100</f>
        <v>0</v>
      </c>
      <c r="R19" s="13"/>
    </row>
    <row r="20" spans="1:18">
      <c r="A20" s="5" t="s">
        <v>162</v>
      </c>
      <c r="B20" s="844">
        <f>POP!B18*'LPR (AR)'!B18/100</f>
        <v>0</v>
      </c>
      <c r="C20" s="845">
        <f>POP!C18*'LPR (AR)'!C18/100</f>
        <v>0</v>
      </c>
      <c r="D20" s="845">
        <f>POP!D18*'LPR (AR)'!D18/100</f>
        <v>0</v>
      </c>
      <c r="E20" s="845">
        <f>POP!E18*'LPR (AR)'!E18/100</f>
        <v>0</v>
      </c>
      <c r="F20" s="845">
        <f>POP!F18*'LPR (AR)'!F18/100</f>
        <v>0</v>
      </c>
      <c r="G20" s="845">
        <f>POP!G18*'LPR (AR)'!G18/100</f>
        <v>0</v>
      </c>
      <c r="H20" s="844">
        <f>POP!H18*'LPR (AR)'!H18/100</f>
        <v>0</v>
      </c>
      <c r="I20" s="845">
        <f>POP!I18*'LPR (AR)'!I18/100</f>
        <v>0</v>
      </c>
      <c r="J20" s="845">
        <f>POP!J18*'LPR (AR)'!J18/100</f>
        <v>0</v>
      </c>
      <c r="K20" s="845">
        <f>POP!K18*'LPR (AR)'!K18/100</f>
        <v>0</v>
      </c>
      <c r="L20" s="845">
        <f>POP!L18*'LPR (AR)'!L18/100</f>
        <v>0</v>
      </c>
      <c r="M20" s="845">
        <f>POP!M18*'LPR (AR)'!M18/100</f>
        <v>0</v>
      </c>
      <c r="N20" s="845">
        <f>POP!N18*'LPR (AR)'!N18/100</f>
        <v>0</v>
      </c>
      <c r="O20" s="845">
        <f>POP!O18*'LPR (AR)'!O18/100</f>
        <v>0</v>
      </c>
      <c r="P20" s="845">
        <f>POP!P18*'LPR (AR)'!P18/100</f>
        <v>0</v>
      </c>
      <c r="Q20" s="845">
        <f>POP!Q18*'LPR (AR)'!Q18/100</f>
        <v>0</v>
      </c>
      <c r="R20" s="13"/>
    </row>
    <row r="21" spans="1:18">
      <c r="A21" s="5" t="s">
        <v>163</v>
      </c>
      <c r="B21" s="844">
        <f>POP!B19*'LPR (AR)'!B19/100</f>
        <v>0</v>
      </c>
      <c r="C21" s="845">
        <f>POP!C19*'LPR (AR)'!C19/100</f>
        <v>0</v>
      </c>
      <c r="D21" s="845">
        <f>POP!D19*'LPR (AR)'!D19/100</f>
        <v>0</v>
      </c>
      <c r="E21" s="845">
        <f>POP!E19*'LPR (AR)'!E19/100</f>
        <v>0</v>
      </c>
      <c r="F21" s="845">
        <f>POP!F19*'LPR (AR)'!F19/100</f>
        <v>0</v>
      </c>
      <c r="G21" s="845">
        <f>POP!G19*'LPR (AR)'!G19/100</f>
        <v>0</v>
      </c>
      <c r="H21" s="844">
        <f>POP!H19*'LPR (AR)'!H19/100</f>
        <v>0</v>
      </c>
      <c r="I21" s="845">
        <f>POP!I19*'LPR (AR)'!I19/100</f>
        <v>0</v>
      </c>
      <c r="J21" s="845">
        <f>POP!J19*'LPR (AR)'!J19/100</f>
        <v>0</v>
      </c>
      <c r="K21" s="845">
        <f>POP!K19*'LPR (AR)'!K19/100</f>
        <v>0</v>
      </c>
      <c r="L21" s="845">
        <f>POP!L19*'LPR (AR)'!L19/100</f>
        <v>0</v>
      </c>
      <c r="M21" s="845">
        <f>POP!M19*'LPR (AR)'!M19/100</f>
        <v>0</v>
      </c>
      <c r="N21" s="845">
        <f>POP!N19*'LPR (AR)'!N19/100</f>
        <v>0</v>
      </c>
      <c r="O21" s="845">
        <f>POP!O19*'LPR (AR)'!O19/100</f>
        <v>0</v>
      </c>
      <c r="P21" s="845">
        <f>POP!P19*'LPR (AR)'!P19/100</f>
        <v>0</v>
      </c>
      <c r="Q21" s="845">
        <f>POP!Q19*'LPR (AR)'!Q19/100</f>
        <v>0</v>
      </c>
      <c r="R21" s="13"/>
    </row>
    <row r="22" spans="1:18">
      <c r="A22" s="5" t="s">
        <v>164</v>
      </c>
      <c r="B22" s="844">
        <f>POP!B20*'LPR (AR)'!B20/100</f>
        <v>0</v>
      </c>
      <c r="C22" s="845">
        <f>POP!C20*'LPR (AR)'!C20/100</f>
        <v>0</v>
      </c>
      <c r="D22" s="845">
        <f>POP!D20*'LPR (AR)'!D20/100</f>
        <v>0</v>
      </c>
      <c r="E22" s="845">
        <f>POP!E20*'LPR (AR)'!E20/100</f>
        <v>0</v>
      </c>
      <c r="F22" s="845">
        <f>POP!F20*'LPR (AR)'!F20/100</f>
        <v>0</v>
      </c>
      <c r="G22" s="845">
        <f>POP!G20*'LPR (AR)'!G20/100</f>
        <v>0</v>
      </c>
      <c r="H22" s="844">
        <f>POP!H20*'LPR (AR)'!H20/100</f>
        <v>0</v>
      </c>
      <c r="I22" s="845">
        <f>POP!I20*'LPR (AR)'!I20/100</f>
        <v>0</v>
      </c>
      <c r="J22" s="845">
        <f>POP!J20*'LPR (AR)'!J20/100</f>
        <v>0</v>
      </c>
      <c r="K22" s="845">
        <f>POP!K20*'LPR (AR)'!K20/100</f>
        <v>0</v>
      </c>
      <c r="L22" s="845">
        <f>POP!L20*'LPR (AR)'!L20/100</f>
        <v>0</v>
      </c>
      <c r="M22" s="845">
        <f>POP!M20*'LPR (AR)'!M20/100</f>
        <v>0</v>
      </c>
      <c r="N22" s="845">
        <f>POP!N20*'LPR (AR)'!N20/100</f>
        <v>0</v>
      </c>
      <c r="O22" s="845">
        <f>POP!O20*'LPR (AR)'!O20/100</f>
        <v>0</v>
      </c>
      <c r="P22" s="845">
        <f>POP!P20*'LPR (AR)'!P20/100</f>
        <v>0</v>
      </c>
      <c r="Q22" s="845">
        <f>POP!Q20*'LPR (AR)'!Q20/100</f>
        <v>0</v>
      </c>
      <c r="R22" s="13"/>
    </row>
    <row r="23" spans="1:18">
      <c r="A23" s="5" t="s">
        <v>165</v>
      </c>
      <c r="B23" s="844">
        <f>POP!B21*'LPR (AR)'!B21/100</f>
        <v>0</v>
      </c>
      <c r="C23" s="845">
        <f>POP!C21*'LPR (AR)'!C21/100</f>
        <v>0</v>
      </c>
      <c r="D23" s="845">
        <f>POP!D21*'LPR (AR)'!D21/100</f>
        <v>0</v>
      </c>
      <c r="E23" s="845">
        <f>POP!E21*'LPR (AR)'!E21/100</f>
        <v>0</v>
      </c>
      <c r="F23" s="845">
        <f>POP!F21*'LPR (AR)'!F21/100</f>
        <v>0</v>
      </c>
      <c r="G23" s="845">
        <f>POP!G21*'LPR (AR)'!G21/100</f>
        <v>0</v>
      </c>
      <c r="H23" s="844">
        <f>POP!H21*'LPR (AR)'!H21/100</f>
        <v>0</v>
      </c>
      <c r="I23" s="845">
        <f>POP!I21*'LPR (AR)'!I21/100</f>
        <v>0</v>
      </c>
      <c r="J23" s="845">
        <f>POP!J21*'LPR (AR)'!J21/100</f>
        <v>0</v>
      </c>
      <c r="K23" s="845">
        <f>POP!K21*'LPR (AR)'!K21/100</f>
        <v>0</v>
      </c>
      <c r="L23" s="845">
        <f>POP!L21*'LPR (AR)'!L21/100</f>
        <v>0</v>
      </c>
      <c r="M23" s="845">
        <f>POP!M21*'LPR (AR)'!M21/100</f>
        <v>0</v>
      </c>
      <c r="N23" s="845">
        <f>POP!N21*'LPR (AR)'!N21/100</f>
        <v>0</v>
      </c>
      <c r="O23" s="845">
        <f>POP!O21*'LPR (AR)'!O21/100</f>
        <v>0</v>
      </c>
      <c r="P23" s="845">
        <f>POP!P21*'LPR (AR)'!P21/100</f>
        <v>0</v>
      </c>
      <c r="Q23" s="845">
        <f>POP!Q21*'LPR (AR)'!Q21/100</f>
        <v>0</v>
      </c>
      <c r="R23" s="13"/>
    </row>
    <row r="24" spans="1:18">
      <c r="A24" s="5" t="s">
        <v>166</v>
      </c>
      <c r="B24" s="844">
        <f>POP!B22*'LPR (AR)'!B22/100</f>
        <v>0</v>
      </c>
      <c r="C24" s="845">
        <f>POP!C22*'LPR (AR)'!C22/100</f>
        <v>0</v>
      </c>
      <c r="D24" s="845">
        <f>POP!D22*'LPR (AR)'!D22/100</f>
        <v>0</v>
      </c>
      <c r="E24" s="845">
        <f>POP!E22*'LPR (AR)'!E22/100</f>
        <v>0</v>
      </c>
      <c r="F24" s="845">
        <f>POP!F22*'LPR (AR)'!F22/100</f>
        <v>0</v>
      </c>
      <c r="G24" s="845">
        <f>POP!G22*'LPR (AR)'!G22/100</f>
        <v>0</v>
      </c>
      <c r="H24" s="844">
        <f>POP!H22*'LPR (AR)'!H22/100</f>
        <v>0</v>
      </c>
      <c r="I24" s="845">
        <f>POP!I22*'LPR (AR)'!I22/100</f>
        <v>0</v>
      </c>
      <c r="J24" s="845">
        <f>POP!J22*'LPR (AR)'!J22/100</f>
        <v>0</v>
      </c>
      <c r="K24" s="845">
        <f>POP!K22*'LPR (AR)'!K22/100</f>
        <v>0</v>
      </c>
      <c r="L24" s="845">
        <f>POP!L22*'LPR (AR)'!L22/100</f>
        <v>0</v>
      </c>
      <c r="M24" s="845">
        <f>POP!M22*'LPR (AR)'!M22/100</f>
        <v>0</v>
      </c>
      <c r="N24" s="845">
        <f>POP!N22*'LPR (AR)'!N22/100</f>
        <v>0</v>
      </c>
      <c r="O24" s="845">
        <f>POP!O22*'LPR (AR)'!O22/100</f>
        <v>0</v>
      </c>
      <c r="P24" s="845">
        <f>POP!P22*'LPR (AR)'!P22/100</f>
        <v>0</v>
      </c>
      <c r="Q24" s="845">
        <f>POP!Q22*'LPR (AR)'!Q22/100</f>
        <v>0</v>
      </c>
      <c r="R24" s="13"/>
    </row>
    <row r="25" spans="1:18">
      <c r="A25" s="5" t="s">
        <v>167</v>
      </c>
      <c r="B25" s="844">
        <f>POP!B23*'LPR (AR)'!B23/100</f>
        <v>0</v>
      </c>
      <c r="C25" s="845">
        <f>POP!C23*'LPR (AR)'!C23/100</f>
        <v>0</v>
      </c>
      <c r="D25" s="845">
        <f>POP!D23*'LPR (AR)'!D23/100</f>
        <v>0</v>
      </c>
      <c r="E25" s="845">
        <f>POP!E23*'LPR (AR)'!E23/100</f>
        <v>0</v>
      </c>
      <c r="F25" s="845">
        <f>POP!F23*'LPR (AR)'!F23/100</f>
        <v>0</v>
      </c>
      <c r="G25" s="845">
        <f>POP!G23*'LPR (AR)'!G23/100</f>
        <v>0</v>
      </c>
      <c r="H25" s="844">
        <f>POP!H23*'LPR (AR)'!H23/100</f>
        <v>0</v>
      </c>
      <c r="I25" s="845">
        <f>POP!I23*'LPR (AR)'!I23/100</f>
        <v>0</v>
      </c>
      <c r="J25" s="845">
        <f>POP!J23*'LPR (AR)'!J23/100</f>
        <v>0</v>
      </c>
      <c r="K25" s="845">
        <f>POP!K23*'LPR (AR)'!K23/100</f>
        <v>0</v>
      </c>
      <c r="L25" s="845">
        <f>POP!L23*'LPR (AR)'!L23/100</f>
        <v>0</v>
      </c>
      <c r="M25" s="845">
        <f>POP!M23*'LPR (AR)'!M23/100</f>
        <v>0</v>
      </c>
      <c r="N25" s="845">
        <f>POP!N23*'LPR (AR)'!N23/100</f>
        <v>0</v>
      </c>
      <c r="O25" s="845">
        <f>POP!O23*'LPR (AR)'!O23/100</f>
        <v>0</v>
      </c>
      <c r="P25" s="845">
        <f>POP!P23*'LPR (AR)'!P23/100</f>
        <v>0</v>
      </c>
      <c r="Q25" s="845">
        <f>POP!Q23*'LPR (AR)'!Q23/100</f>
        <v>0</v>
      </c>
      <c r="R25" s="13"/>
    </row>
    <row r="26" spans="1:18">
      <c r="A26" s="5" t="s">
        <v>99</v>
      </c>
      <c r="B26" s="847">
        <f>POP!B24*'LPR (AR)'!B24/100</f>
        <v>0</v>
      </c>
      <c r="C26" s="848">
        <f>POP!C24*'LPR (AR)'!C24/100</f>
        <v>0</v>
      </c>
      <c r="D26" s="848">
        <f>POP!D24*'LPR (AR)'!D24/100</f>
        <v>0</v>
      </c>
      <c r="E26" s="848">
        <f>POP!E24*'LPR (AR)'!E24/100</f>
        <v>0</v>
      </c>
      <c r="F26" s="848">
        <f>POP!F24*'LPR (AR)'!F24/100</f>
        <v>0</v>
      </c>
      <c r="G26" s="848">
        <f>POP!G24*'LPR (AR)'!G24/100</f>
        <v>0</v>
      </c>
      <c r="H26" s="847">
        <f>POP!H24*'LPR (AR)'!H24/100</f>
        <v>0</v>
      </c>
      <c r="I26" s="848">
        <f>POP!I24*'LPR (AR)'!I24/100</f>
        <v>0</v>
      </c>
      <c r="J26" s="848">
        <f>POP!J24*'LPR (AR)'!J24/100</f>
        <v>0</v>
      </c>
      <c r="K26" s="848">
        <f>POP!K24*'LPR (AR)'!K24/100</f>
        <v>0</v>
      </c>
      <c r="L26" s="848">
        <f>POP!L24*'LPR (AR)'!L24/100</f>
        <v>0</v>
      </c>
      <c r="M26" s="848">
        <f>POP!M24*'LPR (AR)'!M24/100</f>
        <v>0</v>
      </c>
      <c r="N26" s="848">
        <f>POP!N24*'LPR (AR)'!N24/100</f>
        <v>0</v>
      </c>
      <c r="O26" s="848">
        <f>POP!O24*'LPR (AR)'!O24/100</f>
        <v>0</v>
      </c>
      <c r="P26" s="848">
        <f>POP!P24*'LPR (AR)'!P24/100</f>
        <v>0</v>
      </c>
      <c r="Q26" s="848">
        <f>POP!Q24*'LPR (AR)'!Q24/100</f>
        <v>0</v>
      </c>
      <c r="R26" s="13"/>
    </row>
    <row r="27" spans="1:18">
      <c r="A27" s="9" t="s">
        <v>168</v>
      </c>
      <c r="B27" s="850">
        <f>SUM(B13:B26)</f>
        <v>0</v>
      </c>
      <c r="C27" s="851">
        <f t="shared" ref="C27:Q27" si="0">SUM(C13:C26)</f>
        <v>0</v>
      </c>
      <c r="D27" s="851">
        <f t="shared" si="0"/>
        <v>0</v>
      </c>
      <c r="E27" s="851">
        <f t="shared" si="0"/>
        <v>0</v>
      </c>
      <c r="F27" s="851">
        <f t="shared" si="0"/>
        <v>0</v>
      </c>
      <c r="G27" s="852">
        <f t="shared" si="0"/>
        <v>0</v>
      </c>
      <c r="H27" s="850">
        <f t="shared" si="0"/>
        <v>0</v>
      </c>
      <c r="I27" s="851">
        <f t="shared" si="0"/>
        <v>0</v>
      </c>
      <c r="J27" s="851">
        <f t="shared" si="0"/>
        <v>0</v>
      </c>
      <c r="K27" s="851">
        <f t="shared" si="0"/>
        <v>0</v>
      </c>
      <c r="L27" s="851">
        <f t="shared" si="0"/>
        <v>0</v>
      </c>
      <c r="M27" s="851">
        <f t="shared" si="0"/>
        <v>0</v>
      </c>
      <c r="N27" s="851">
        <f t="shared" si="0"/>
        <v>0</v>
      </c>
      <c r="O27" s="851">
        <f t="shared" si="0"/>
        <v>0</v>
      </c>
      <c r="P27" s="851">
        <f t="shared" si="0"/>
        <v>0</v>
      </c>
      <c r="Q27" s="851">
        <f t="shared" si="0"/>
        <v>0</v>
      </c>
      <c r="R27" s="16"/>
    </row>
    <row r="28" spans="1:18" ht="9.9499999999999993" customHeight="1">
      <c r="B28" t="s">
        <v>242</v>
      </c>
    </row>
    <row r="29" spans="1:18" ht="17.25">
      <c r="A29" s="3" t="s">
        <v>69</v>
      </c>
    </row>
    <row r="30" spans="1:18" ht="9.9499999999999993" customHeight="1"/>
    <row r="31" spans="1:18" ht="17.25">
      <c r="A31" s="137"/>
      <c r="B31" s="1109" t="s">
        <v>131</v>
      </c>
      <c r="C31" s="1110"/>
      <c r="D31" s="1110"/>
      <c r="E31" s="1110"/>
      <c r="F31" s="1110"/>
      <c r="G31" s="1111"/>
      <c r="H31" s="1110" t="s">
        <v>135</v>
      </c>
      <c r="I31" s="1110"/>
      <c r="J31" s="1110"/>
      <c r="K31" s="1110"/>
      <c r="L31" s="1110"/>
      <c r="M31" s="1110"/>
      <c r="N31" s="1110"/>
      <c r="O31" s="1110"/>
      <c r="P31" s="1110"/>
      <c r="Q31" s="1110"/>
      <c r="R31" s="1112" t="s">
        <v>152</v>
      </c>
    </row>
    <row r="32" spans="1:18" ht="17.25" customHeight="1">
      <c r="A32" s="138" t="s">
        <v>154</v>
      </c>
      <c r="B32" s="131">
        <v>2005</v>
      </c>
      <c r="C32" s="132">
        <v>2006</v>
      </c>
      <c r="D32" s="132">
        <v>2007</v>
      </c>
      <c r="E32" s="132">
        <v>2008</v>
      </c>
      <c r="F32" s="132">
        <v>2009</v>
      </c>
      <c r="G32" s="133">
        <v>2010</v>
      </c>
      <c r="H32" s="132">
        <v>2011</v>
      </c>
      <c r="I32" s="132">
        <v>2012</v>
      </c>
      <c r="J32" s="132">
        <v>2013</v>
      </c>
      <c r="K32" s="132">
        <v>2014</v>
      </c>
      <c r="L32" s="132">
        <v>2015</v>
      </c>
      <c r="M32" s="132">
        <v>2016</v>
      </c>
      <c r="N32" s="132">
        <v>2017</v>
      </c>
      <c r="O32" s="132">
        <v>2018</v>
      </c>
      <c r="P32" s="132">
        <v>2019</v>
      </c>
      <c r="Q32" s="132">
        <v>2020</v>
      </c>
      <c r="R32" s="1113"/>
    </row>
    <row r="33" spans="1:18">
      <c r="A33" s="5" t="s">
        <v>155</v>
      </c>
      <c r="B33" s="841">
        <f>POP!B32*'LPR (AR)'!B31/100</f>
        <v>0</v>
      </c>
      <c r="C33" s="842">
        <f>POP!C32*'LPR (AR)'!C31/100</f>
        <v>0</v>
      </c>
      <c r="D33" s="842">
        <f>POP!D32*'LPR (AR)'!D31/100</f>
        <v>0</v>
      </c>
      <c r="E33" s="842">
        <f>POP!E32*'LPR (AR)'!E31/100</f>
        <v>0</v>
      </c>
      <c r="F33" s="842">
        <f>POP!F32*'LPR (AR)'!F31/100</f>
        <v>0</v>
      </c>
      <c r="G33" s="843">
        <f>POP!G32*'LPR (AR)'!G31/100</f>
        <v>0</v>
      </c>
      <c r="H33" s="841">
        <f>POP!H32*'LPR (AR)'!H31/100</f>
        <v>0</v>
      </c>
      <c r="I33" s="842">
        <f>POP!I32*'LPR (AR)'!I31/100</f>
        <v>0</v>
      </c>
      <c r="J33" s="842">
        <f>POP!J32*'LPR (AR)'!J31/100</f>
        <v>0</v>
      </c>
      <c r="K33" s="842">
        <f>POP!K32*'LPR (AR)'!K31/100</f>
        <v>0</v>
      </c>
      <c r="L33" s="842">
        <f>POP!L32*'LPR (AR)'!L31/100</f>
        <v>0</v>
      </c>
      <c r="M33" s="842">
        <f>POP!M32*'LPR (AR)'!M31/100</f>
        <v>0</v>
      </c>
      <c r="N33" s="842">
        <f>POP!N32*'LPR (AR)'!N31/100</f>
        <v>0</v>
      </c>
      <c r="O33" s="842">
        <f>POP!O32*'LPR (AR)'!O31/100</f>
        <v>0</v>
      </c>
      <c r="P33" s="842">
        <f>POP!P32*'LPR (AR)'!P31/100</f>
        <v>0</v>
      </c>
      <c r="Q33" s="842">
        <f>POP!Q32*'LPR (AR)'!Q31/100</f>
        <v>0</v>
      </c>
      <c r="R33" s="13"/>
    </row>
    <row r="34" spans="1:18">
      <c r="A34" s="5" t="s">
        <v>156</v>
      </c>
      <c r="B34" s="844">
        <f>POP!B33*'LPR (AR)'!B32/100</f>
        <v>0</v>
      </c>
      <c r="C34" s="845">
        <f>POP!C33*'LPR (AR)'!C32/100</f>
        <v>0</v>
      </c>
      <c r="D34" s="845">
        <f>POP!D33*'LPR (AR)'!D32/100</f>
        <v>0</v>
      </c>
      <c r="E34" s="845">
        <f>POP!E33*'LPR (AR)'!E32/100</f>
        <v>0</v>
      </c>
      <c r="F34" s="845">
        <f>POP!F33*'LPR (AR)'!F32/100</f>
        <v>0</v>
      </c>
      <c r="G34" s="846">
        <f>POP!G33*'LPR (AR)'!G32/100</f>
        <v>0</v>
      </c>
      <c r="H34" s="844">
        <f>POP!H33*'LPR (AR)'!H32/100</f>
        <v>0</v>
      </c>
      <c r="I34" s="845">
        <f>POP!I33*'LPR (AR)'!I32/100</f>
        <v>0</v>
      </c>
      <c r="J34" s="845">
        <f>POP!J33*'LPR (AR)'!J32/100</f>
        <v>0</v>
      </c>
      <c r="K34" s="845">
        <f>POP!K33*'LPR (AR)'!K32/100</f>
        <v>0</v>
      </c>
      <c r="L34" s="845">
        <f>POP!L33*'LPR (AR)'!L32/100</f>
        <v>0</v>
      </c>
      <c r="M34" s="845">
        <f>POP!M33*'LPR (AR)'!M32/100</f>
        <v>0</v>
      </c>
      <c r="N34" s="845">
        <f>POP!N33*'LPR (AR)'!N32/100</f>
        <v>0</v>
      </c>
      <c r="O34" s="845">
        <f>POP!O33*'LPR (AR)'!O32/100</f>
        <v>0</v>
      </c>
      <c r="P34" s="845">
        <f>POP!P33*'LPR (AR)'!P32/100</f>
        <v>0</v>
      </c>
      <c r="Q34" s="845">
        <f>POP!Q33*'LPR (AR)'!Q32/100</f>
        <v>0</v>
      </c>
      <c r="R34" s="13"/>
    </row>
    <row r="35" spans="1:18">
      <c r="A35" s="5" t="s">
        <v>157</v>
      </c>
      <c r="B35" s="844">
        <f>POP!B34*'LPR (AR)'!B33/100</f>
        <v>0</v>
      </c>
      <c r="C35" s="845">
        <f>POP!C34*'LPR (AR)'!C33/100</f>
        <v>0</v>
      </c>
      <c r="D35" s="845">
        <f>POP!D34*'LPR (AR)'!D33/100</f>
        <v>0</v>
      </c>
      <c r="E35" s="845">
        <f>POP!E34*'LPR (AR)'!E33/100</f>
        <v>0</v>
      </c>
      <c r="F35" s="845">
        <f>POP!F34*'LPR (AR)'!F33/100</f>
        <v>0</v>
      </c>
      <c r="G35" s="846">
        <f>POP!G34*'LPR (AR)'!G33/100</f>
        <v>0</v>
      </c>
      <c r="H35" s="844">
        <f>POP!H34*'LPR (AR)'!H33/100</f>
        <v>0</v>
      </c>
      <c r="I35" s="845">
        <f>POP!I34*'LPR (AR)'!I33/100</f>
        <v>0</v>
      </c>
      <c r="J35" s="845">
        <f>POP!J34*'LPR (AR)'!J33/100</f>
        <v>0</v>
      </c>
      <c r="K35" s="845">
        <f>POP!K34*'LPR (AR)'!K33/100</f>
        <v>0</v>
      </c>
      <c r="L35" s="845">
        <f>POP!L34*'LPR (AR)'!L33/100</f>
        <v>0</v>
      </c>
      <c r="M35" s="845">
        <f>POP!M34*'LPR (AR)'!M33/100</f>
        <v>0</v>
      </c>
      <c r="N35" s="845">
        <f>POP!N34*'LPR (AR)'!N33/100</f>
        <v>0</v>
      </c>
      <c r="O35" s="845">
        <f>POP!O34*'LPR (AR)'!O33/100</f>
        <v>0</v>
      </c>
      <c r="P35" s="845">
        <f>POP!P34*'LPR (AR)'!P33/100</f>
        <v>0</v>
      </c>
      <c r="Q35" s="845">
        <f>POP!Q34*'LPR (AR)'!Q33/100</f>
        <v>0</v>
      </c>
      <c r="R35" s="13"/>
    </row>
    <row r="36" spans="1:18">
      <c r="A36" s="5" t="s">
        <v>158</v>
      </c>
      <c r="B36" s="844">
        <f>POP!B35*'LPR (AR)'!B34/100</f>
        <v>0</v>
      </c>
      <c r="C36" s="845">
        <f>POP!C35*'LPR (AR)'!C34/100</f>
        <v>0</v>
      </c>
      <c r="D36" s="845">
        <f>POP!D35*'LPR (AR)'!D34/100</f>
        <v>0</v>
      </c>
      <c r="E36" s="845">
        <f>POP!E35*'LPR (AR)'!E34/100</f>
        <v>0</v>
      </c>
      <c r="F36" s="845">
        <f>POP!F35*'LPR (AR)'!F34/100</f>
        <v>0</v>
      </c>
      <c r="G36" s="846">
        <f>POP!G35*'LPR (AR)'!G34/100</f>
        <v>0</v>
      </c>
      <c r="H36" s="844">
        <f>POP!H35*'LPR (AR)'!H34/100</f>
        <v>0</v>
      </c>
      <c r="I36" s="845">
        <f>POP!I35*'LPR (AR)'!I34/100</f>
        <v>0</v>
      </c>
      <c r="J36" s="845">
        <f>POP!J35*'LPR (AR)'!J34/100</f>
        <v>0</v>
      </c>
      <c r="K36" s="845">
        <f>POP!K35*'LPR (AR)'!K34/100</f>
        <v>0</v>
      </c>
      <c r="L36" s="845">
        <f>POP!L35*'LPR (AR)'!L34/100</f>
        <v>0</v>
      </c>
      <c r="M36" s="845">
        <f>POP!M35*'LPR (AR)'!M34/100</f>
        <v>0</v>
      </c>
      <c r="N36" s="845">
        <f>POP!N35*'LPR (AR)'!N34/100</f>
        <v>0</v>
      </c>
      <c r="O36" s="845">
        <f>POP!O35*'LPR (AR)'!O34/100</f>
        <v>0</v>
      </c>
      <c r="P36" s="845">
        <f>POP!P35*'LPR (AR)'!P34/100</f>
        <v>0</v>
      </c>
      <c r="Q36" s="845">
        <f>POP!Q35*'LPR (AR)'!Q34/100</f>
        <v>0</v>
      </c>
      <c r="R36" s="13"/>
    </row>
    <row r="37" spans="1:18">
      <c r="A37" s="5" t="s">
        <v>159</v>
      </c>
      <c r="B37" s="844">
        <f>POP!B36*'LPR (AR)'!B35/100</f>
        <v>0</v>
      </c>
      <c r="C37" s="845">
        <f>POP!C36*'LPR (AR)'!C35/100</f>
        <v>0</v>
      </c>
      <c r="D37" s="845">
        <f>POP!D36*'LPR (AR)'!D35/100</f>
        <v>0</v>
      </c>
      <c r="E37" s="845">
        <f>POP!E36*'LPR (AR)'!E35/100</f>
        <v>0</v>
      </c>
      <c r="F37" s="845">
        <f>POP!F36*'LPR (AR)'!F35/100</f>
        <v>0</v>
      </c>
      <c r="G37" s="846">
        <f>POP!G36*'LPR (AR)'!G35/100</f>
        <v>0</v>
      </c>
      <c r="H37" s="844">
        <f>POP!H36*'LPR (AR)'!H35/100</f>
        <v>0</v>
      </c>
      <c r="I37" s="845">
        <f>POP!I36*'LPR (AR)'!I35/100</f>
        <v>0</v>
      </c>
      <c r="J37" s="845">
        <f>POP!J36*'LPR (AR)'!J35/100</f>
        <v>0</v>
      </c>
      <c r="K37" s="845">
        <f>POP!K36*'LPR (AR)'!K35/100</f>
        <v>0</v>
      </c>
      <c r="L37" s="845">
        <f>POP!L36*'LPR (AR)'!L35/100</f>
        <v>0</v>
      </c>
      <c r="M37" s="845">
        <f>POP!M36*'LPR (AR)'!M35/100</f>
        <v>0</v>
      </c>
      <c r="N37" s="845">
        <f>POP!N36*'LPR (AR)'!N35/100</f>
        <v>0</v>
      </c>
      <c r="O37" s="845">
        <f>POP!O36*'LPR (AR)'!O35/100</f>
        <v>0</v>
      </c>
      <c r="P37" s="845">
        <f>POP!P36*'LPR (AR)'!P35/100</f>
        <v>0</v>
      </c>
      <c r="Q37" s="845">
        <f>POP!Q36*'LPR (AR)'!Q35/100</f>
        <v>0</v>
      </c>
      <c r="R37" s="13"/>
    </row>
    <row r="38" spans="1:18">
      <c r="A38" s="5" t="s">
        <v>160</v>
      </c>
      <c r="B38" s="844">
        <f>POP!B37*'LPR (AR)'!B36/100</f>
        <v>0</v>
      </c>
      <c r="C38" s="845">
        <f>POP!C37*'LPR (AR)'!C36/100</f>
        <v>0</v>
      </c>
      <c r="D38" s="845">
        <f>POP!D37*'LPR (AR)'!D36/100</f>
        <v>0</v>
      </c>
      <c r="E38" s="845">
        <f>POP!E37*'LPR (AR)'!E36/100</f>
        <v>0</v>
      </c>
      <c r="F38" s="845">
        <f>POP!F37*'LPR (AR)'!F36/100</f>
        <v>0</v>
      </c>
      <c r="G38" s="846">
        <f>POP!G37*'LPR (AR)'!G36/100</f>
        <v>0</v>
      </c>
      <c r="H38" s="844">
        <f>POP!H37*'LPR (AR)'!H36/100</f>
        <v>0</v>
      </c>
      <c r="I38" s="845">
        <f>POP!I37*'LPR (AR)'!I36/100</f>
        <v>0</v>
      </c>
      <c r="J38" s="845">
        <f>POP!J37*'LPR (AR)'!J36/100</f>
        <v>0</v>
      </c>
      <c r="K38" s="845">
        <f>POP!K37*'LPR (AR)'!K36/100</f>
        <v>0</v>
      </c>
      <c r="L38" s="845">
        <f>POP!L37*'LPR (AR)'!L36/100</f>
        <v>0</v>
      </c>
      <c r="M38" s="845">
        <f>POP!M37*'LPR (AR)'!M36/100</f>
        <v>0</v>
      </c>
      <c r="N38" s="845">
        <f>POP!N37*'LPR (AR)'!N36/100</f>
        <v>0</v>
      </c>
      <c r="O38" s="845">
        <f>POP!O37*'LPR (AR)'!O36/100</f>
        <v>0</v>
      </c>
      <c r="P38" s="845">
        <f>POP!P37*'LPR (AR)'!P36/100</f>
        <v>0</v>
      </c>
      <c r="Q38" s="845">
        <f>POP!Q37*'LPR (AR)'!Q36/100</f>
        <v>0</v>
      </c>
      <c r="R38" s="13"/>
    </row>
    <row r="39" spans="1:18">
      <c r="A39" s="5" t="s">
        <v>161</v>
      </c>
      <c r="B39" s="844">
        <f>POP!B38*'LPR (AR)'!B37/100</f>
        <v>0</v>
      </c>
      <c r="C39" s="845">
        <f>POP!C38*'LPR (AR)'!C37/100</f>
        <v>0</v>
      </c>
      <c r="D39" s="845">
        <f>POP!D38*'LPR (AR)'!D37/100</f>
        <v>0</v>
      </c>
      <c r="E39" s="845">
        <f>POP!E38*'LPR (AR)'!E37/100</f>
        <v>0</v>
      </c>
      <c r="F39" s="845">
        <f>POP!F38*'LPR (AR)'!F37/100</f>
        <v>0</v>
      </c>
      <c r="G39" s="846">
        <f>POP!G38*'LPR (AR)'!G37/100</f>
        <v>0</v>
      </c>
      <c r="H39" s="844">
        <f>POP!H38*'LPR (AR)'!H37/100</f>
        <v>0</v>
      </c>
      <c r="I39" s="845">
        <f>POP!I38*'LPR (AR)'!I37/100</f>
        <v>0</v>
      </c>
      <c r="J39" s="845">
        <f>POP!J38*'LPR (AR)'!J37/100</f>
        <v>0</v>
      </c>
      <c r="K39" s="845">
        <f>POP!K38*'LPR (AR)'!K37/100</f>
        <v>0</v>
      </c>
      <c r="L39" s="845">
        <f>POP!L38*'LPR (AR)'!L37/100</f>
        <v>0</v>
      </c>
      <c r="M39" s="845">
        <f>POP!M38*'LPR (AR)'!M37/100</f>
        <v>0</v>
      </c>
      <c r="N39" s="845">
        <f>POP!N38*'LPR (AR)'!N37/100</f>
        <v>0</v>
      </c>
      <c r="O39" s="845">
        <f>POP!O38*'LPR (AR)'!O37/100</f>
        <v>0</v>
      </c>
      <c r="P39" s="845">
        <f>POP!P38*'LPR (AR)'!P37/100</f>
        <v>0</v>
      </c>
      <c r="Q39" s="845">
        <f>POP!Q38*'LPR (AR)'!Q37/100</f>
        <v>0</v>
      </c>
      <c r="R39" s="13"/>
    </row>
    <row r="40" spans="1:18">
      <c r="A40" s="5" t="s">
        <v>162</v>
      </c>
      <c r="B40" s="844">
        <f>POP!B39*'LPR (AR)'!B38/100</f>
        <v>0</v>
      </c>
      <c r="C40" s="845">
        <f>POP!C39*'LPR (AR)'!C38/100</f>
        <v>0</v>
      </c>
      <c r="D40" s="845">
        <f>POP!D39*'LPR (AR)'!D38/100</f>
        <v>0</v>
      </c>
      <c r="E40" s="845">
        <f>POP!E39*'LPR (AR)'!E38/100</f>
        <v>0</v>
      </c>
      <c r="F40" s="845">
        <f>POP!F39*'LPR (AR)'!F38/100</f>
        <v>0</v>
      </c>
      <c r="G40" s="846">
        <f>POP!G39*'LPR (AR)'!G38/100</f>
        <v>0</v>
      </c>
      <c r="H40" s="844">
        <f>POP!H39*'LPR (AR)'!H38/100</f>
        <v>0</v>
      </c>
      <c r="I40" s="845">
        <f>POP!I39*'LPR (AR)'!I38/100</f>
        <v>0</v>
      </c>
      <c r="J40" s="845">
        <f>POP!J39*'LPR (AR)'!J38/100</f>
        <v>0</v>
      </c>
      <c r="K40" s="845">
        <f>POP!K39*'LPR (AR)'!K38/100</f>
        <v>0</v>
      </c>
      <c r="L40" s="845">
        <f>POP!L39*'LPR (AR)'!L38/100</f>
        <v>0</v>
      </c>
      <c r="M40" s="845">
        <f>POP!M39*'LPR (AR)'!M38/100</f>
        <v>0</v>
      </c>
      <c r="N40" s="845">
        <f>POP!N39*'LPR (AR)'!N38/100</f>
        <v>0</v>
      </c>
      <c r="O40" s="845">
        <f>POP!O39*'LPR (AR)'!O38/100</f>
        <v>0</v>
      </c>
      <c r="P40" s="845">
        <f>POP!P39*'LPR (AR)'!P38/100</f>
        <v>0</v>
      </c>
      <c r="Q40" s="845">
        <f>POP!Q39*'LPR (AR)'!Q38/100</f>
        <v>0</v>
      </c>
      <c r="R40" s="13"/>
    </row>
    <row r="41" spans="1:18">
      <c r="A41" s="5" t="s">
        <v>163</v>
      </c>
      <c r="B41" s="844">
        <f>POP!B40*'LPR (AR)'!B39/100</f>
        <v>0</v>
      </c>
      <c r="C41" s="845">
        <f>POP!C40*'LPR (AR)'!C39/100</f>
        <v>0</v>
      </c>
      <c r="D41" s="845">
        <f>POP!D40*'LPR (AR)'!D39/100</f>
        <v>0</v>
      </c>
      <c r="E41" s="845">
        <f>POP!E40*'LPR (AR)'!E39/100</f>
        <v>0</v>
      </c>
      <c r="F41" s="845">
        <f>POP!F40*'LPR (AR)'!F39/100</f>
        <v>0</v>
      </c>
      <c r="G41" s="846">
        <f>POP!G40*'LPR (AR)'!G39/100</f>
        <v>0</v>
      </c>
      <c r="H41" s="844">
        <f>POP!H40*'LPR (AR)'!H39/100</f>
        <v>0</v>
      </c>
      <c r="I41" s="845">
        <f>POP!I40*'LPR (AR)'!I39/100</f>
        <v>0</v>
      </c>
      <c r="J41" s="845">
        <f>POP!J40*'LPR (AR)'!J39/100</f>
        <v>0</v>
      </c>
      <c r="K41" s="845">
        <f>POP!K40*'LPR (AR)'!K39/100</f>
        <v>0</v>
      </c>
      <c r="L41" s="845">
        <f>POP!L40*'LPR (AR)'!L39/100</f>
        <v>0</v>
      </c>
      <c r="M41" s="845">
        <f>POP!M40*'LPR (AR)'!M39/100</f>
        <v>0</v>
      </c>
      <c r="N41" s="845">
        <f>POP!N40*'LPR (AR)'!N39/100</f>
        <v>0</v>
      </c>
      <c r="O41" s="845">
        <f>POP!O40*'LPR (AR)'!O39/100</f>
        <v>0</v>
      </c>
      <c r="P41" s="845">
        <f>POP!P40*'LPR (AR)'!P39/100</f>
        <v>0</v>
      </c>
      <c r="Q41" s="845">
        <f>POP!Q40*'LPR (AR)'!Q39/100</f>
        <v>0</v>
      </c>
      <c r="R41" s="13"/>
    </row>
    <row r="42" spans="1:18">
      <c r="A42" s="5" t="s">
        <v>164</v>
      </c>
      <c r="B42" s="844">
        <f>POP!B41*'LPR (AR)'!B40/100</f>
        <v>0</v>
      </c>
      <c r="C42" s="845">
        <f>POP!C41*'LPR (AR)'!C40/100</f>
        <v>0</v>
      </c>
      <c r="D42" s="845">
        <f>POP!D41*'LPR (AR)'!D40/100</f>
        <v>0</v>
      </c>
      <c r="E42" s="845">
        <f>POP!E41*'LPR (AR)'!E40/100</f>
        <v>0</v>
      </c>
      <c r="F42" s="845">
        <f>POP!F41*'LPR (AR)'!F40/100</f>
        <v>0</v>
      </c>
      <c r="G42" s="846">
        <f>POP!G41*'LPR (AR)'!G40/100</f>
        <v>0</v>
      </c>
      <c r="H42" s="844">
        <f>POP!H41*'LPR (AR)'!H40/100</f>
        <v>0</v>
      </c>
      <c r="I42" s="845">
        <f>POP!I41*'LPR (AR)'!I40/100</f>
        <v>0</v>
      </c>
      <c r="J42" s="845">
        <f>POP!J41*'LPR (AR)'!J40/100</f>
        <v>0</v>
      </c>
      <c r="K42" s="845">
        <f>POP!K41*'LPR (AR)'!K40/100</f>
        <v>0</v>
      </c>
      <c r="L42" s="845">
        <f>POP!L41*'LPR (AR)'!L40/100</f>
        <v>0</v>
      </c>
      <c r="M42" s="845">
        <f>POP!M41*'LPR (AR)'!M40/100</f>
        <v>0</v>
      </c>
      <c r="N42" s="845">
        <f>POP!N41*'LPR (AR)'!N40/100</f>
        <v>0</v>
      </c>
      <c r="O42" s="845">
        <f>POP!O41*'LPR (AR)'!O40/100</f>
        <v>0</v>
      </c>
      <c r="P42" s="845">
        <f>POP!P41*'LPR (AR)'!P40/100</f>
        <v>0</v>
      </c>
      <c r="Q42" s="845">
        <f>POP!Q41*'LPR (AR)'!Q40/100</f>
        <v>0</v>
      </c>
      <c r="R42" s="13"/>
    </row>
    <row r="43" spans="1:18">
      <c r="A43" s="5" t="s">
        <v>165</v>
      </c>
      <c r="B43" s="844">
        <f>POP!B42*'LPR (AR)'!B41/100</f>
        <v>0</v>
      </c>
      <c r="C43" s="845">
        <f>POP!C42*'LPR (AR)'!C41/100</f>
        <v>0</v>
      </c>
      <c r="D43" s="845">
        <f>POP!D42*'LPR (AR)'!D41/100</f>
        <v>0</v>
      </c>
      <c r="E43" s="845">
        <f>POP!E42*'LPR (AR)'!E41/100</f>
        <v>0</v>
      </c>
      <c r="F43" s="845">
        <f>POP!F42*'LPR (AR)'!F41/100</f>
        <v>0</v>
      </c>
      <c r="G43" s="846">
        <f>POP!G42*'LPR (AR)'!G41/100</f>
        <v>0</v>
      </c>
      <c r="H43" s="844">
        <f>POP!H42*'LPR (AR)'!H41/100</f>
        <v>0</v>
      </c>
      <c r="I43" s="845">
        <f>POP!I42*'LPR (AR)'!I41/100</f>
        <v>0</v>
      </c>
      <c r="J43" s="845">
        <f>POP!J42*'LPR (AR)'!J41/100</f>
        <v>0</v>
      </c>
      <c r="K43" s="845">
        <f>POP!K42*'LPR (AR)'!K41/100</f>
        <v>0</v>
      </c>
      <c r="L43" s="845">
        <f>POP!L42*'LPR (AR)'!L41/100</f>
        <v>0</v>
      </c>
      <c r="M43" s="845">
        <f>POP!M42*'LPR (AR)'!M41/100</f>
        <v>0</v>
      </c>
      <c r="N43" s="845">
        <f>POP!N42*'LPR (AR)'!N41/100</f>
        <v>0</v>
      </c>
      <c r="O43" s="845">
        <f>POP!O42*'LPR (AR)'!O41/100</f>
        <v>0</v>
      </c>
      <c r="P43" s="845">
        <f>POP!P42*'LPR (AR)'!P41/100</f>
        <v>0</v>
      </c>
      <c r="Q43" s="845">
        <f>POP!Q42*'LPR (AR)'!Q41/100</f>
        <v>0</v>
      </c>
      <c r="R43" s="13"/>
    </row>
    <row r="44" spans="1:18">
      <c r="A44" s="5" t="s">
        <v>166</v>
      </c>
      <c r="B44" s="844">
        <f>POP!B43*'LPR (AR)'!B42/100</f>
        <v>0</v>
      </c>
      <c r="C44" s="845">
        <f>POP!C43*'LPR (AR)'!C42/100</f>
        <v>0</v>
      </c>
      <c r="D44" s="845">
        <f>POP!D43*'LPR (AR)'!D42/100</f>
        <v>0</v>
      </c>
      <c r="E44" s="845">
        <f>POP!E43*'LPR (AR)'!E42/100</f>
        <v>0</v>
      </c>
      <c r="F44" s="845">
        <f>POP!F43*'LPR (AR)'!F42/100</f>
        <v>0</v>
      </c>
      <c r="G44" s="846">
        <f>POP!G43*'LPR (AR)'!G42/100</f>
        <v>0</v>
      </c>
      <c r="H44" s="844">
        <f>POP!H43*'LPR (AR)'!H42/100</f>
        <v>0</v>
      </c>
      <c r="I44" s="845">
        <f>POP!I43*'LPR (AR)'!I42/100</f>
        <v>0</v>
      </c>
      <c r="J44" s="845">
        <f>POP!J43*'LPR (AR)'!J42/100</f>
        <v>0</v>
      </c>
      <c r="K44" s="845">
        <f>POP!K43*'LPR (AR)'!K42/100</f>
        <v>0</v>
      </c>
      <c r="L44" s="845">
        <f>POP!L43*'LPR (AR)'!L42/100</f>
        <v>0</v>
      </c>
      <c r="M44" s="845">
        <f>POP!M43*'LPR (AR)'!M42/100</f>
        <v>0</v>
      </c>
      <c r="N44" s="845">
        <f>POP!N43*'LPR (AR)'!N42/100</f>
        <v>0</v>
      </c>
      <c r="O44" s="845">
        <f>POP!O43*'LPR (AR)'!O42/100</f>
        <v>0</v>
      </c>
      <c r="P44" s="845">
        <f>POP!P43*'LPR (AR)'!P42/100</f>
        <v>0</v>
      </c>
      <c r="Q44" s="845">
        <f>POP!Q43*'LPR (AR)'!Q42/100</f>
        <v>0</v>
      </c>
      <c r="R44" s="13"/>
    </row>
    <row r="45" spans="1:18">
      <c r="A45" s="5" t="s">
        <v>167</v>
      </c>
      <c r="B45" s="844">
        <f>POP!B44*'LPR (AR)'!B43/100</f>
        <v>0</v>
      </c>
      <c r="C45" s="845">
        <f>POP!C44*'LPR (AR)'!C43/100</f>
        <v>0</v>
      </c>
      <c r="D45" s="845">
        <f>POP!D44*'LPR (AR)'!D43/100</f>
        <v>0</v>
      </c>
      <c r="E45" s="845">
        <f>POP!E44*'LPR (AR)'!E43/100</f>
        <v>0</v>
      </c>
      <c r="F45" s="845">
        <f>POP!F44*'LPR (AR)'!F43/100</f>
        <v>0</v>
      </c>
      <c r="G45" s="845">
        <f>POP!G44*'LPR (AR)'!G43/100</f>
        <v>0</v>
      </c>
      <c r="H45" s="844">
        <f>POP!H44*'LPR (AR)'!H43/100</f>
        <v>0</v>
      </c>
      <c r="I45" s="845">
        <f>POP!I44*'LPR (AR)'!I43/100</f>
        <v>0</v>
      </c>
      <c r="J45" s="845">
        <f>POP!J44*'LPR (AR)'!J43/100</f>
        <v>0</v>
      </c>
      <c r="K45" s="845">
        <f>POP!K44*'LPR (AR)'!K43/100</f>
        <v>0</v>
      </c>
      <c r="L45" s="845">
        <f>POP!L44*'LPR (AR)'!L43/100</f>
        <v>0</v>
      </c>
      <c r="M45" s="845">
        <f>POP!M44*'LPR (AR)'!M43/100</f>
        <v>0</v>
      </c>
      <c r="N45" s="845">
        <f>POP!N44*'LPR (AR)'!N43/100</f>
        <v>0</v>
      </c>
      <c r="O45" s="845">
        <f>POP!O44*'LPR (AR)'!O43/100</f>
        <v>0</v>
      </c>
      <c r="P45" s="845">
        <f>POP!P44*'LPR (AR)'!P43/100</f>
        <v>0</v>
      </c>
      <c r="Q45" s="846">
        <f>POP!Q44*'LPR (AR)'!Q43/100</f>
        <v>0</v>
      </c>
      <c r="R45" s="13"/>
    </row>
    <row r="46" spans="1:18">
      <c r="A46" s="5" t="s">
        <v>99</v>
      </c>
      <c r="B46" s="847">
        <f>POP!B45*'LPR (AR)'!B44/100</f>
        <v>0</v>
      </c>
      <c r="C46" s="848">
        <f>POP!C45*'LPR (AR)'!C44/100</f>
        <v>0</v>
      </c>
      <c r="D46" s="848">
        <f>POP!D45*'LPR (AR)'!D44/100</f>
        <v>0</v>
      </c>
      <c r="E46" s="848">
        <f>POP!E45*'LPR (AR)'!E44/100</f>
        <v>0</v>
      </c>
      <c r="F46" s="848">
        <f>POP!F45*'LPR (AR)'!F44/100</f>
        <v>0</v>
      </c>
      <c r="G46" s="848">
        <f>POP!G45*'LPR (AR)'!G44/100</f>
        <v>0</v>
      </c>
      <c r="H46" s="847">
        <f>POP!H45*'LPR (AR)'!H44/100</f>
        <v>0</v>
      </c>
      <c r="I46" s="848">
        <f>POP!I45*'LPR (AR)'!I44/100</f>
        <v>0</v>
      </c>
      <c r="J46" s="848">
        <f>POP!J45*'LPR (AR)'!J44/100</f>
        <v>0</v>
      </c>
      <c r="K46" s="848">
        <f>POP!K45*'LPR (AR)'!K44/100</f>
        <v>0</v>
      </c>
      <c r="L46" s="848">
        <f>POP!L45*'LPR (AR)'!L44/100</f>
        <v>0</v>
      </c>
      <c r="M46" s="848">
        <f>POP!M45*'LPR (AR)'!M44/100</f>
        <v>0</v>
      </c>
      <c r="N46" s="848">
        <f>POP!N45*'LPR (AR)'!N44/100</f>
        <v>0</v>
      </c>
      <c r="O46" s="848">
        <f>POP!O45*'LPR (AR)'!O44/100</f>
        <v>0</v>
      </c>
      <c r="P46" s="848">
        <f>POP!P45*'LPR (AR)'!P44/100</f>
        <v>0</v>
      </c>
      <c r="Q46" s="849">
        <f>POP!Q45*'LPR (AR)'!Q44/100</f>
        <v>0</v>
      </c>
      <c r="R46" s="13"/>
    </row>
    <row r="47" spans="1:18">
      <c r="A47" s="9" t="s">
        <v>168</v>
      </c>
      <c r="B47" s="850">
        <f>SUM(B33:B46)</f>
        <v>0</v>
      </c>
      <c r="C47" s="851">
        <f>SUM(C33:C46)</f>
        <v>0</v>
      </c>
      <c r="D47" s="851">
        <f t="shared" ref="D47:Q47" si="1">SUM(D33:D46)</f>
        <v>0</v>
      </c>
      <c r="E47" s="851">
        <f t="shared" si="1"/>
        <v>0</v>
      </c>
      <c r="F47" s="851">
        <f t="shared" si="1"/>
        <v>0</v>
      </c>
      <c r="G47" s="852">
        <f t="shared" si="1"/>
        <v>0</v>
      </c>
      <c r="H47" s="850">
        <f t="shared" si="1"/>
        <v>0</v>
      </c>
      <c r="I47" s="851">
        <f t="shared" si="1"/>
        <v>0</v>
      </c>
      <c r="J47" s="851">
        <f t="shared" si="1"/>
        <v>0</v>
      </c>
      <c r="K47" s="851">
        <f t="shared" si="1"/>
        <v>0</v>
      </c>
      <c r="L47" s="851">
        <f t="shared" si="1"/>
        <v>0</v>
      </c>
      <c r="M47" s="851">
        <f t="shared" si="1"/>
        <v>0</v>
      </c>
      <c r="N47" s="851">
        <f t="shared" si="1"/>
        <v>0</v>
      </c>
      <c r="O47" s="851">
        <f t="shared" si="1"/>
        <v>0</v>
      </c>
      <c r="P47" s="851">
        <f t="shared" si="1"/>
        <v>0</v>
      </c>
      <c r="Q47" s="851">
        <f t="shared" si="1"/>
        <v>0</v>
      </c>
      <c r="R47" s="16"/>
    </row>
    <row r="48" spans="1:18" ht="9.9499999999999993" customHeight="1"/>
    <row r="49" spans="1:18" ht="17.25">
      <c r="A49" s="3" t="s">
        <v>233</v>
      </c>
    </row>
    <row r="50" spans="1:18" ht="9.9499999999999993" customHeight="1"/>
    <row r="51" spans="1:18" ht="17.25">
      <c r="A51" s="137"/>
      <c r="B51" s="1109" t="s">
        <v>131</v>
      </c>
      <c r="C51" s="1110"/>
      <c r="D51" s="1110"/>
      <c r="E51" s="1110"/>
      <c r="F51" s="1110"/>
      <c r="G51" s="1111"/>
      <c r="H51" s="1110" t="s">
        <v>135</v>
      </c>
      <c r="I51" s="1110"/>
      <c r="J51" s="1110"/>
      <c r="K51" s="1110"/>
      <c r="L51" s="1110"/>
      <c r="M51" s="1110"/>
      <c r="N51" s="1110"/>
      <c r="O51" s="1110"/>
      <c r="P51" s="1110"/>
      <c r="Q51" s="1110"/>
      <c r="R51" s="1112" t="s">
        <v>152</v>
      </c>
    </row>
    <row r="52" spans="1:18" ht="17.25" customHeight="1">
      <c r="A52" s="138" t="s">
        <v>154</v>
      </c>
      <c r="B52" s="131">
        <v>2005</v>
      </c>
      <c r="C52" s="132">
        <v>2006</v>
      </c>
      <c r="D52" s="132">
        <v>2007</v>
      </c>
      <c r="E52" s="132">
        <v>2008</v>
      </c>
      <c r="F52" s="132">
        <v>2009</v>
      </c>
      <c r="G52" s="133">
        <v>2010</v>
      </c>
      <c r="H52" s="132">
        <v>2011</v>
      </c>
      <c r="I52" s="132">
        <v>2012</v>
      </c>
      <c r="J52" s="132">
        <v>2013</v>
      </c>
      <c r="K52" s="132">
        <v>2014</v>
      </c>
      <c r="L52" s="132">
        <v>2015</v>
      </c>
      <c r="M52" s="132">
        <v>2016</v>
      </c>
      <c r="N52" s="132">
        <v>2017</v>
      </c>
      <c r="O52" s="132">
        <v>2018</v>
      </c>
      <c r="P52" s="132">
        <v>2019</v>
      </c>
      <c r="Q52" s="132">
        <v>2020</v>
      </c>
      <c r="R52" s="1113"/>
    </row>
    <row r="53" spans="1:18">
      <c r="A53" s="478" t="s">
        <v>155</v>
      </c>
      <c r="B53" s="842">
        <f>B13+B33</f>
        <v>0</v>
      </c>
      <c r="C53" s="842">
        <f t="shared" ref="C53:Q53" si="2">C13+C33</f>
        <v>0</v>
      </c>
      <c r="D53" s="842">
        <f t="shared" si="2"/>
        <v>0</v>
      </c>
      <c r="E53" s="842">
        <f t="shared" si="2"/>
        <v>0</v>
      </c>
      <c r="F53" s="842">
        <f t="shared" si="2"/>
        <v>0</v>
      </c>
      <c r="G53" s="842">
        <f t="shared" si="2"/>
        <v>0</v>
      </c>
      <c r="H53" s="841">
        <f t="shared" si="2"/>
        <v>0</v>
      </c>
      <c r="I53" s="842">
        <f t="shared" si="2"/>
        <v>0</v>
      </c>
      <c r="J53" s="842">
        <f t="shared" si="2"/>
        <v>0</v>
      </c>
      <c r="K53" s="842">
        <f t="shared" si="2"/>
        <v>0</v>
      </c>
      <c r="L53" s="842">
        <f t="shared" si="2"/>
        <v>0</v>
      </c>
      <c r="M53" s="842">
        <f t="shared" si="2"/>
        <v>0</v>
      </c>
      <c r="N53" s="842">
        <f t="shared" si="2"/>
        <v>0</v>
      </c>
      <c r="O53" s="842">
        <f t="shared" si="2"/>
        <v>0</v>
      </c>
      <c r="P53" s="842">
        <f t="shared" si="2"/>
        <v>0</v>
      </c>
      <c r="Q53" s="842">
        <f t="shared" si="2"/>
        <v>0</v>
      </c>
      <c r="R53" s="13"/>
    </row>
    <row r="54" spans="1:18">
      <c r="A54" s="479" t="s">
        <v>156</v>
      </c>
      <c r="B54" s="845">
        <f t="shared" ref="B54:Q54" si="3">B14+B34</f>
        <v>0</v>
      </c>
      <c r="C54" s="845">
        <f t="shared" si="3"/>
        <v>0</v>
      </c>
      <c r="D54" s="845">
        <f t="shared" si="3"/>
        <v>0</v>
      </c>
      <c r="E54" s="845">
        <f t="shared" si="3"/>
        <v>0</v>
      </c>
      <c r="F54" s="845">
        <f t="shared" si="3"/>
        <v>0</v>
      </c>
      <c r="G54" s="845">
        <f t="shared" si="3"/>
        <v>0</v>
      </c>
      <c r="H54" s="844">
        <f t="shared" si="3"/>
        <v>0</v>
      </c>
      <c r="I54" s="845">
        <f t="shared" si="3"/>
        <v>0</v>
      </c>
      <c r="J54" s="845">
        <f t="shared" si="3"/>
        <v>0</v>
      </c>
      <c r="K54" s="845">
        <f t="shared" si="3"/>
        <v>0</v>
      </c>
      <c r="L54" s="845">
        <f t="shared" si="3"/>
        <v>0</v>
      </c>
      <c r="M54" s="845">
        <f t="shared" si="3"/>
        <v>0</v>
      </c>
      <c r="N54" s="845">
        <f t="shared" si="3"/>
        <v>0</v>
      </c>
      <c r="O54" s="845">
        <f t="shared" si="3"/>
        <v>0</v>
      </c>
      <c r="P54" s="845">
        <f t="shared" si="3"/>
        <v>0</v>
      </c>
      <c r="Q54" s="845">
        <f t="shared" si="3"/>
        <v>0</v>
      </c>
      <c r="R54" s="13"/>
    </row>
    <row r="55" spans="1:18">
      <c r="A55" s="479" t="s">
        <v>157</v>
      </c>
      <c r="B55" s="845">
        <f t="shared" ref="B55:Q55" si="4">B15+B35</f>
        <v>0</v>
      </c>
      <c r="C55" s="845">
        <f t="shared" si="4"/>
        <v>0</v>
      </c>
      <c r="D55" s="845">
        <f t="shared" si="4"/>
        <v>0</v>
      </c>
      <c r="E55" s="845">
        <f t="shared" si="4"/>
        <v>0</v>
      </c>
      <c r="F55" s="845">
        <f t="shared" si="4"/>
        <v>0</v>
      </c>
      <c r="G55" s="845">
        <f t="shared" si="4"/>
        <v>0</v>
      </c>
      <c r="H55" s="844">
        <f t="shared" si="4"/>
        <v>0</v>
      </c>
      <c r="I55" s="845">
        <f t="shared" si="4"/>
        <v>0</v>
      </c>
      <c r="J55" s="845">
        <f t="shared" si="4"/>
        <v>0</v>
      </c>
      <c r="K55" s="845">
        <f t="shared" si="4"/>
        <v>0</v>
      </c>
      <c r="L55" s="845">
        <f t="shared" si="4"/>
        <v>0</v>
      </c>
      <c r="M55" s="845">
        <f t="shared" si="4"/>
        <v>0</v>
      </c>
      <c r="N55" s="845">
        <f t="shared" si="4"/>
        <v>0</v>
      </c>
      <c r="O55" s="845">
        <f t="shared" si="4"/>
        <v>0</v>
      </c>
      <c r="P55" s="845">
        <f t="shared" si="4"/>
        <v>0</v>
      </c>
      <c r="Q55" s="845">
        <f t="shared" si="4"/>
        <v>0</v>
      </c>
      <c r="R55" s="13"/>
    </row>
    <row r="56" spans="1:18">
      <c r="A56" s="479" t="s">
        <v>158</v>
      </c>
      <c r="B56" s="845">
        <f t="shared" ref="B56:Q56" si="5">B16+B36</f>
        <v>0</v>
      </c>
      <c r="C56" s="845">
        <f t="shared" si="5"/>
        <v>0</v>
      </c>
      <c r="D56" s="845">
        <f t="shared" si="5"/>
        <v>0</v>
      </c>
      <c r="E56" s="845">
        <f t="shared" si="5"/>
        <v>0</v>
      </c>
      <c r="F56" s="845">
        <f t="shared" si="5"/>
        <v>0</v>
      </c>
      <c r="G56" s="845">
        <f t="shared" si="5"/>
        <v>0</v>
      </c>
      <c r="H56" s="844">
        <f t="shared" si="5"/>
        <v>0</v>
      </c>
      <c r="I56" s="845">
        <f t="shared" si="5"/>
        <v>0</v>
      </c>
      <c r="J56" s="845">
        <f t="shared" si="5"/>
        <v>0</v>
      </c>
      <c r="K56" s="845">
        <f t="shared" si="5"/>
        <v>0</v>
      </c>
      <c r="L56" s="845">
        <f t="shared" si="5"/>
        <v>0</v>
      </c>
      <c r="M56" s="845">
        <f t="shared" si="5"/>
        <v>0</v>
      </c>
      <c r="N56" s="845">
        <f t="shared" si="5"/>
        <v>0</v>
      </c>
      <c r="O56" s="845">
        <f t="shared" si="5"/>
        <v>0</v>
      </c>
      <c r="P56" s="845">
        <f t="shared" si="5"/>
        <v>0</v>
      </c>
      <c r="Q56" s="845">
        <f t="shared" si="5"/>
        <v>0</v>
      </c>
      <c r="R56" s="13"/>
    </row>
    <row r="57" spans="1:18">
      <c r="A57" s="479" t="s">
        <v>159</v>
      </c>
      <c r="B57" s="845">
        <f t="shared" ref="B57:Q57" si="6">B17+B37</f>
        <v>0</v>
      </c>
      <c r="C57" s="845">
        <f t="shared" si="6"/>
        <v>0</v>
      </c>
      <c r="D57" s="845">
        <f t="shared" si="6"/>
        <v>0</v>
      </c>
      <c r="E57" s="845">
        <f t="shared" si="6"/>
        <v>0</v>
      </c>
      <c r="F57" s="845">
        <f t="shared" si="6"/>
        <v>0</v>
      </c>
      <c r="G57" s="845">
        <f t="shared" si="6"/>
        <v>0</v>
      </c>
      <c r="H57" s="844">
        <f t="shared" si="6"/>
        <v>0</v>
      </c>
      <c r="I57" s="845">
        <f t="shared" si="6"/>
        <v>0</v>
      </c>
      <c r="J57" s="845">
        <f t="shared" si="6"/>
        <v>0</v>
      </c>
      <c r="K57" s="845">
        <f t="shared" si="6"/>
        <v>0</v>
      </c>
      <c r="L57" s="845">
        <f t="shared" si="6"/>
        <v>0</v>
      </c>
      <c r="M57" s="845">
        <f t="shared" si="6"/>
        <v>0</v>
      </c>
      <c r="N57" s="845">
        <f t="shared" si="6"/>
        <v>0</v>
      </c>
      <c r="O57" s="845">
        <f t="shared" si="6"/>
        <v>0</v>
      </c>
      <c r="P57" s="845">
        <f t="shared" si="6"/>
        <v>0</v>
      </c>
      <c r="Q57" s="845">
        <f t="shared" si="6"/>
        <v>0</v>
      </c>
      <c r="R57" s="13"/>
    </row>
    <row r="58" spans="1:18">
      <c r="A58" s="479" t="s">
        <v>160</v>
      </c>
      <c r="B58" s="845">
        <f t="shared" ref="B58:Q58" si="7">B18+B38</f>
        <v>0</v>
      </c>
      <c r="C58" s="845">
        <f t="shared" si="7"/>
        <v>0</v>
      </c>
      <c r="D58" s="845">
        <f t="shared" si="7"/>
        <v>0</v>
      </c>
      <c r="E58" s="845">
        <f t="shared" si="7"/>
        <v>0</v>
      </c>
      <c r="F58" s="845">
        <f t="shared" si="7"/>
        <v>0</v>
      </c>
      <c r="G58" s="845">
        <f t="shared" si="7"/>
        <v>0</v>
      </c>
      <c r="H58" s="844">
        <f t="shared" si="7"/>
        <v>0</v>
      </c>
      <c r="I58" s="845">
        <f t="shared" si="7"/>
        <v>0</v>
      </c>
      <c r="J58" s="845">
        <f t="shared" si="7"/>
        <v>0</v>
      </c>
      <c r="K58" s="845">
        <f t="shared" si="7"/>
        <v>0</v>
      </c>
      <c r="L58" s="845">
        <f t="shared" si="7"/>
        <v>0</v>
      </c>
      <c r="M58" s="845">
        <f t="shared" si="7"/>
        <v>0</v>
      </c>
      <c r="N58" s="845">
        <f t="shared" si="7"/>
        <v>0</v>
      </c>
      <c r="O58" s="845">
        <f t="shared" si="7"/>
        <v>0</v>
      </c>
      <c r="P58" s="845">
        <f t="shared" si="7"/>
        <v>0</v>
      </c>
      <c r="Q58" s="845">
        <f t="shared" si="7"/>
        <v>0</v>
      </c>
      <c r="R58" s="13"/>
    </row>
    <row r="59" spans="1:18">
      <c r="A59" s="479" t="s">
        <v>161</v>
      </c>
      <c r="B59" s="845">
        <f t="shared" ref="B59:Q59" si="8">B19+B39</f>
        <v>0</v>
      </c>
      <c r="C59" s="845">
        <f t="shared" si="8"/>
        <v>0</v>
      </c>
      <c r="D59" s="845">
        <f t="shared" si="8"/>
        <v>0</v>
      </c>
      <c r="E59" s="845">
        <f t="shared" si="8"/>
        <v>0</v>
      </c>
      <c r="F59" s="845">
        <f t="shared" si="8"/>
        <v>0</v>
      </c>
      <c r="G59" s="845">
        <f t="shared" si="8"/>
        <v>0</v>
      </c>
      <c r="H59" s="844">
        <f t="shared" si="8"/>
        <v>0</v>
      </c>
      <c r="I59" s="845">
        <f t="shared" si="8"/>
        <v>0</v>
      </c>
      <c r="J59" s="845">
        <f t="shared" si="8"/>
        <v>0</v>
      </c>
      <c r="K59" s="845">
        <f t="shared" si="8"/>
        <v>0</v>
      </c>
      <c r="L59" s="845">
        <f t="shared" si="8"/>
        <v>0</v>
      </c>
      <c r="M59" s="845">
        <f t="shared" si="8"/>
        <v>0</v>
      </c>
      <c r="N59" s="845">
        <f t="shared" si="8"/>
        <v>0</v>
      </c>
      <c r="O59" s="845">
        <f t="shared" si="8"/>
        <v>0</v>
      </c>
      <c r="P59" s="845">
        <f t="shared" si="8"/>
        <v>0</v>
      </c>
      <c r="Q59" s="845">
        <f t="shared" si="8"/>
        <v>0</v>
      </c>
      <c r="R59" s="13"/>
    </row>
    <row r="60" spans="1:18">
      <c r="A60" s="479" t="s">
        <v>162</v>
      </c>
      <c r="B60" s="845">
        <f t="shared" ref="B60:Q60" si="9">B20+B40</f>
        <v>0</v>
      </c>
      <c r="C60" s="845">
        <f t="shared" si="9"/>
        <v>0</v>
      </c>
      <c r="D60" s="845">
        <f t="shared" si="9"/>
        <v>0</v>
      </c>
      <c r="E60" s="845">
        <f t="shared" si="9"/>
        <v>0</v>
      </c>
      <c r="F60" s="845">
        <f t="shared" si="9"/>
        <v>0</v>
      </c>
      <c r="G60" s="845">
        <f t="shared" si="9"/>
        <v>0</v>
      </c>
      <c r="H60" s="844">
        <f t="shared" si="9"/>
        <v>0</v>
      </c>
      <c r="I60" s="845">
        <f t="shared" si="9"/>
        <v>0</v>
      </c>
      <c r="J60" s="845">
        <f t="shared" si="9"/>
        <v>0</v>
      </c>
      <c r="K60" s="845">
        <f t="shared" si="9"/>
        <v>0</v>
      </c>
      <c r="L60" s="845">
        <f t="shared" si="9"/>
        <v>0</v>
      </c>
      <c r="M60" s="845">
        <f t="shared" si="9"/>
        <v>0</v>
      </c>
      <c r="N60" s="845">
        <f t="shared" si="9"/>
        <v>0</v>
      </c>
      <c r="O60" s="845">
        <f t="shared" si="9"/>
        <v>0</v>
      </c>
      <c r="P60" s="845">
        <f t="shared" si="9"/>
        <v>0</v>
      </c>
      <c r="Q60" s="845">
        <f t="shared" si="9"/>
        <v>0</v>
      </c>
      <c r="R60" s="13"/>
    </row>
    <row r="61" spans="1:18">
      <c r="A61" s="479" t="s">
        <v>163</v>
      </c>
      <c r="B61" s="845">
        <f t="shared" ref="B61:Q61" si="10">B21+B41</f>
        <v>0</v>
      </c>
      <c r="C61" s="845">
        <f t="shared" si="10"/>
        <v>0</v>
      </c>
      <c r="D61" s="845">
        <f t="shared" si="10"/>
        <v>0</v>
      </c>
      <c r="E61" s="845">
        <f t="shared" si="10"/>
        <v>0</v>
      </c>
      <c r="F61" s="845">
        <f t="shared" si="10"/>
        <v>0</v>
      </c>
      <c r="G61" s="845">
        <f t="shared" si="10"/>
        <v>0</v>
      </c>
      <c r="H61" s="844">
        <f t="shared" si="10"/>
        <v>0</v>
      </c>
      <c r="I61" s="845">
        <f t="shared" si="10"/>
        <v>0</v>
      </c>
      <c r="J61" s="845">
        <f t="shared" si="10"/>
        <v>0</v>
      </c>
      <c r="K61" s="845">
        <f t="shared" si="10"/>
        <v>0</v>
      </c>
      <c r="L61" s="845">
        <f t="shared" si="10"/>
        <v>0</v>
      </c>
      <c r="M61" s="845">
        <f t="shared" si="10"/>
        <v>0</v>
      </c>
      <c r="N61" s="845">
        <f t="shared" si="10"/>
        <v>0</v>
      </c>
      <c r="O61" s="845">
        <f t="shared" si="10"/>
        <v>0</v>
      </c>
      <c r="P61" s="845">
        <f t="shared" si="10"/>
        <v>0</v>
      </c>
      <c r="Q61" s="845">
        <f t="shared" si="10"/>
        <v>0</v>
      </c>
      <c r="R61" s="13"/>
    </row>
    <row r="62" spans="1:18">
      <c r="A62" s="479" t="s">
        <v>164</v>
      </c>
      <c r="B62" s="845">
        <f t="shared" ref="B62:Q62" si="11">B22+B42</f>
        <v>0</v>
      </c>
      <c r="C62" s="845">
        <f t="shared" si="11"/>
        <v>0</v>
      </c>
      <c r="D62" s="845">
        <f t="shared" si="11"/>
        <v>0</v>
      </c>
      <c r="E62" s="845">
        <f t="shared" si="11"/>
        <v>0</v>
      </c>
      <c r="F62" s="845">
        <f t="shared" si="11"/>
        <v>0</v>
      </c>
      <c r="G62" s="845">
        <f t="shared" si="11"/>
        <v>0</v>
      </c>
      <c r="H62" s="844">
        <f t="shared" si="11"/>
        <v>0</v>
      </c>
      <c r="I62" s="845">
        <f t="shared" si="11"/>
        <v>0</v>
      </c>
      <c r="J62" s="845">
        <f t="shared" si="11"/>
        <v>0</v>
      </c>
      <c r="K62" s="845">
        <f t="shared" si="11"/>
        <v>0</v>
      </c>
      <c r="L62" s="845">
        <f t="shared" si="11"/>
        <v>0</v>
      </c>
      <c r="M62" s="845">
        <f t="shared" si="11"/>
        <v>0</v>
      </c>
      <c r="N62" s="845">
        <f t="shared" si="11"/>
        <v>0</v>
      </c>
      <c r="O62" s="845">
        <f t="shared" si="11"/>
        <v>0</v>
      </c>
      <c r="P62" s="845">
        <f t="shared" si="11"/>
        <v>0</v>
      </c>
      <c r="Q62" s="845">
        <f t="shared" si="11"/>
        <v>0</v>
      </c>
      <c r="R62" s="13"/>
    </row>
    <row r="63" spans="1:18">
      <c r="A63" s="479" t="s">
        <v>165</v>
      </c>
      <c r="B63" s="845">
        <f t="shared" ref="B63:Q63" si="12">B23+B43</f>
        <v>0</v>
      </c>
      <c r="C63" s="845">
        <f t="shared" si="12"/>
        <v>0</v>
      </c>
      <c r="D63" s="845">
        <f t="shared" si="12"/>
        <v>0</v>
      </c>
      <c r="E63" s="845">
        <f t="shared" si="12"/>
        <v>0</v>
      </c>
      <c r="F63" s="845">
        <f t="shared" si="12"/>
        <v>0</v>
      </c>
      <c r="G63" s="845">
        <f t="shared" si="12"/>
        <v>0</v>
      </c>
      <c r="H63" s="844">
        <f t="shared" si="12"/>
        <v>0</v>
      </c>
      <c r="I63" s="845">
        <f t="shared" si="12"/>
        <v>0</v>
      </c>
      <c r="J63" s="845">
        <f t="shared" si="12"/>
        <v>0</v>
      </c>
      <c r="K63" s="845">
        <f t="shared" si="12"/>
        <v>0</v>
      </c>
      <c r="L63" s="845">
        <f t="shared" si="12"/>
        <v>0</v>
      </c>
      <c r="M63" s="845">
        <f t="shared" si="12"/>
        <v>0</v>
      </c>
      <c r="N63" s="845">
        <f t="shared" si="12"/>
        <v>0</v>
      </c>
      <c r="O63" s="845">
        <f t="shared" si="12"/>
        <v>0</v>
      </c>
      <c r="P63" s="845">
        <f t="shared" si="12"/>
        <v>0</v>
      </c>
      <c r="Q63" s="845">
        <f t="shared" si="12"/>
        <v>0</v>
      </c>
      <c r="R63" s="13"/>
    </row>
    <row r="64" spans="1:18">
      <c r="A64" s="479" t="s">
        <v>166</v>
      </c>
      <c r="B64" s="845">
        <f t="shared" ref="B64:Q64" si="13">B24+B44</f>
        <v>0</v>
      </c>
      <c r="C64" s="845">
        <f t="shared" si="13"/>
        <v>0</v>
      </c>
      <c r="D64" s="845">
        <f t="shared" si="13"/>
        <v>0</v>
      </c>
      <c r="E64" s="845">
        <f t="shared" si="13"/>
        <v>0</v>
      </c>
      <c r="F64" s="845">
        <f t="shared" si="13"/>
        <v>0</v>
      </c>
      <c r="G64" s="845">
        <f t="shared" si="13"/>
        <v>0</v>
      </c>
      <c r="H64" s="844">
        <f t="shared" si="13"/>
        <v>0</v>
      </c>
      <c r="I64" s="845">
        <f t="shared" si="13"/>
        <v>0</v>
      </c>
      <c r="J64" s="845">
        <f t="shared" si="13"/>
        <v>0</v>
      </c>
      <c r="K64" s="845">
        <f t="shared" si="13"/>
        <v>0</v>
      </c>
      <c r="L64" s="845">
        <f t="shared" si="13"/>
        <v>0</v>
      </c>
      <c r="M64" s="845">
        <f t="shared" si="13"/>
        <v>0</v>
      </c>
      <c r="N64" s="845">
        <f t="shared" si="13"/>
        <v>0</v>
      </c>
      <c r="O64" s="845">
        <f t="shared" si="13"/>
        <v>0</v>
      </c>
      <c r="P64" s="845">
        <f t="shared" si="13"/>
        <v>0</v>
      </c>
      <c r="Q64" s="845">
        <f t="shared" si="13"/>
        <v>0</v>
      </c>
      <c r="R64" s="13"/>
    </row>
    <row r="65" spans="1:18">
      <c r="A65" s="479" t="s">
        <v>167</v>
      </c>
      <c r="B65" s="845">
        <f t="shared" ref="B65:Q65" si="14">B25+B45</f>
        <v>0</v>
      </c>
      <c r="C65" s="845">
        <f t="shared" si="14"/>
        <v>0</v>
      </c>
      <c r="D65" s="845">
        <f t="shared" si="14"/>
        <v>0</v>
      </c>
      <c r="E65" s="845">
        <f t="shared" si="14"/>
        <v>0</v>
      </c>
      <c r="F65" s="845">
        <f t="shared" si="14"/>
        <v>0</v>
      </c>
      <c r="G65" s="845">
        <f t="shared" si="14"/>
        <v>0</v>
      </c>
      <c r="H65" s="845">
        <f t="shared" si="14"/>
        <v>0</v>
      </c>
      <c r="I65" s="845">
        <f t="shared" si="14"/>
        <v>0</v>
      </c>
      <c r="J65" s="845">
        <f t="shared" si="14"/>
        <v>0</v>
      </c>
      <c r="K65" s="845">
        <f t="shared" si="14"/>
        <v>0</v>
      </c>
      <c r="L65" s="845">
        <f t="shared" si="14"/>
        <v>0</v>
      </c>
      <c r="M65" s="845">
        <f t="shared" si="14"/>
        <v>0</v>
      </c>
      <c r="N65" s="845">
        <f t="shared" si="14"/>
        <v>0</v>
      </c>
      <c r="O65" s="845">
        <f t="shared" si="14"/>
        <v>0</v>
      </c>
      <c r="P65" s="845">
        <f t="shared" si="14"/>
        <v>0</v>
      </c>
      <c r="Q65" s="846">
        <f t="shared" si="14"/>
        <v>0</v>
      </c>
      <c r="R65" s="13"/>
    </row>
    <row r="66" spans="1:18">
      <c r="A66" s="479" t="s">
        <v>99</v>
      </c>
      <c r="B66" s="845">
        <f t="shared" ref="B66:Q66" si="15">B26+B46</f>
        <v>0</v>
      </c>
      <c r="C66" s="845">
        <f t="shared" si="15"/>
        <v>0</v>
      </c>
      <c r="D66" s="845">
        <f t="shared" si="15"/>
        <v>0</v>
      </c>
      <c r="E66" s="845">
        <f t="shared" si="15"/>
        <v>0</v>
      </c>
      <c r="F66" s="845">
        <f t="shared" si="15"/>
        <v>0</v>
      </c>
      <c r="G66" s="845">
        <f t="shared" si="15"/>
        <v>0</v>
      </c>
      <c r="H66" s="845">
        <f t="shared" si="15"/>
        <v>0</v>
      </c>
      <c r="I66" s="845">
        <f t="shared" si="15"/>
        <v>0</v>
      </c>
      <c r="J66" s="845">
        <f t="shared" si="15"/>
        <v>0</v>
      </c>
      <c r="K66" s="845">
        <f t="shared" si="15"/>
        <v>0</v>
      </c>
      <c r="L66" s="845">
        <f t="shared" si="15"/>
        <v>0</v>
      </c>
      <c r="M66" s="845">
        <f t="shared" si="15"/>
        <v>0</v>
      </c>
      <c r="N66" s="845">
        <f t="shared" si="15"/>
        <v>0</v>
      </c>
      <c r="O66" s="845">
        <f t="shared" si="15"/>
        <v>0</v>
      </c>
      <c r="P66" s="845">
        <f t="shared" si="15"/>
        <v>0</v>
      </c>
      <c r="Q66" s="846">
        <f t="shared" si="15"/>
        <v>0</v>
      </c>
      <c r="R66" s="13"/>
    </row>
    <row r="67" spans="1:18" s="2" customFormat="1">
      <c r="A67" s="480" t="s">
        <v>168</v>
      </c>
      <c r="B67" s="853">
        <f>SUM(B53:B66)</f>
        <v>0</v>
      </c>
      <c r="C67" s="853">
        <f>SUM(C53:C66)</f>
        <v>0</v>
      </c>
      <c r="D67" s="853">
        <f t="shared" ref="D67:Q67" si="16">SUM(D53:D66)</f>
        <v>0</v>
      </c>
      <c r="E67" s="853">
        <f t="shared" si="16"/>
        <v>0</v>
      </c>
      <c r="F67" s="853">
        <f t="shared" si="16"/>
        <v>0</v>
      </c>
      <c r="G67" s="853">
        <f t="shared" si="16"/>
        <v>0</v>
      </c>
      <c r="H67" s="853">
        <f t="shared" si="16"/>
        <v>0</v>
      </c>
      <c r="I67" s="853">
        <f t="shared" si="16"/>
        <v>0</v>
      </c>
      <c r="J67" s="853">
        <f t="shared" si="16"/>
        <v>0</v>
      </c>
      <c r="K67" s="853">
        <f t="shared" si="16"/>
        <v>0</v>
      </c>
      <c r="L67" s="853">
        <f t="shared" si="16"/>
        <v>0</v>
      </c>
      <c r="M67" s="853">
        <f t="shared" si="16"/>
        <v>0</v>
      </c>
      <c r="N67" s="853">
        <f t="shared" si="16"/>
        <v>0</v>
      </c>
      <c r="O67" s="853">
        <f t="shared" si="16"/>
        <v>0</v>
      </c>
      <c r="P67" s="853">
        <f t="shared" si="16"/>
        <v>0</v>
      </c>
      <c r="Q67" s="854">
        <f t="shared" si="16"/>
        <v>0</v>
      </c>
      <c r="R67" s="315"/>
    </row>
    <row r="68" spans="1:18">
      <c r="A68" s="481" t="s">
        <v>228</v>
      </c>
      <c r="B68" s="851">
        <f>SUM(B56:B65)</f>
        <v>0</v>
      </c>
      <c r="C68" s="851">
        <f>SUM(C56:C65)</f>
        <v>0</v>
      </c>
      <c r="D68" s="851">
        <f t="shared" ref="D68:Q68" si="17">SUM(D56:D65)</f>
        <v>0</v>
      </c>
      <c r="E68" s="851">
        <f t="shared" si="17"/>
        <v>0</v>
      </c>
      <c r="F68" s="851">
        <f t="shared" si="17"/>
        <v>0</v>
      </c>
      <c r="G68" s="851">
        <f t="shared" si="17"/>
        <v>0</v>
      </c>
      <c r="H68" s="851">
        <f t="shared" si="17"/>
        <v>0</v>
      </c>
      <c r="I68" s="851">
        <f t="shared" si="17"/>
        <v>0</v>
      </c>
      <c r="J68" s="851">
        <f t="shared" si="17"/>
        <v>0</v>
      </c>
      <c r="K68" s="851">
        <f t="shared" si="17"/>
        <v>0</v>
      </c>
      <c r="L68" s="851">
        <f t="shared" si="17"/>
        <v>0</v>
      </c>
      <c r="M68" s="851">
        <f t="shared" si="17"/>
        <v>0</v>
      </c>
      <c r="N68" s="851">
        <f t="shared" si="17"/>
        <v>0</v>
      </c>
      <c r="O68" s="851">
        <f t="shared" si="17"/>
        <v>0</v>
      </c>
      <c r="P68" s="851">
        <f t="shared" si="17"/>
        <v>0</v>
      </c>
      <c r="Q68" s="852">
        <f t="shared" si="17"/>
        <v>0</v>
      </c>
      <c r="R68" s="16"/>
    </row>
  </sheetData>
  <sheetProtection password="CC3D" sheet="1" objects="1" scenarios="1"/>
  <mergeCells count="11">
    <mergeCell ref="H51:Q51"/>
    <mergeCell ref="M5:N5"/>
    <mergeCell ref="M6:N6"/>
    <mergeCell ref="R51:R52"/>
    <mergeCell ref="B11:G11"/>
    <mergeCell ref="H11:Q11"/>
    <mergeCell ref="R11:R12"/>
    <mergeCell ref="B31:G31"/>
    <mergeCell ref="H31:Q31"/>
    <mergeCell ref="R31:R32"/>
    <mergeCell ref="B51:G51"/>
  </mergeCells>
  <phoneticPr fontId="0" type="noConversion"/>
  <printOptions horizontalCentered="1"/>
  <pageMargins left="0.70000000000000007" right="0.70000000000000007" top="0.75000000000000011" bottom="0.75000000000000011" header="0.30000000000000004" footer="0.30000000000000004"/>
  <pageSetup paperSize="9" scale="49" orientation="landscape" horizontalDpi="1200" verticalDpi="1200" r:id="rId1"/>
  <headerFooter alignWithMargins="0"/>
  <ignoredErrors>
    <ignoredError sqref="A15 A35 A5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3" tint="0.39997558519241921"/>
  </sheetPr>
  <dimension ref="A1:S73"/>
  <sheetViews>
    <sheetView zoomScaleNormal="100" zoomScaleSheetLayoutView="100" workbookViewId="0">
      <pane xSplit="1" ySplit="10" topLeftCell="B11" activePane="bottomRight" state="frozen"/>
      <selection activeCell="G28" sqref="G28"/>
      <selection pane="topRight" activeCell="G28" sqref="G28"/>
      <selection pane="bottomLeft" activeCell="G28" sqref="G28"/>
      <selection pane="bottomRight" activeCell="A8" sqref="A8"/>
    </sheetView>
  </sheetViews>
  <sheetFormatPr defaultColWidth="8.85546875" defaultRowHeight="15"/>
  <cols>
    <col min="1" max="1" width="36.140625" style="195" customWidth="1"/>
    <col min="2" max="2" width="12" style="195" bestFit="1" customWidth="1"/>
    <col min="3" max="3" width="13" style="195" bestFit="1" customWidth="1"/>
    <col min="4" max="6" width="9.85546875" style="195" bestFit="1" customWidth="1"/>
    <col min="7" max="14" width="10.85546875" style="195" bestFit="1" customWidth="1"/>
    <col min="15" max="15" width="12.7109375" style="195" customWidth="1"/>
    <col min="16" max="16" width="10.85546875" style="195" bestFit="1" customWidth="1"/>
    <col min="17" max="17" width="15.42578125" style="195" bestFit="1" customWidth="1"/>
    <col min="18" max="18" width="49" style="195" customWidth="1"/>
    <col min="19" max="19" width="8.85546875" style="195" hidden="1" customWidth="1"/>
    <col min="20" max="16384" width="8.85546875" style="195"/>
  </cols>
  <sheetData>
    <row r="1" spans="1:18" ht="21">
      <c r="A1" s="193" t="s">
        <v>87</v>
      </c>
      <c r="B1" s="194"/>
      <c r="C1" s="194"/>
      <c r="D1" s="194"/>
      <c r="H1" s="196"/>
      <c r="I1" s="196"/>
      <c r="J1" s="196"/>
      <c r="K1" s="196"/>
      <c r="L1" s="196"/>
      <c r="M1" s="196"/>
      <c r="N1" s="196"/>
      <c r="O1" s="196"/>
      <c r="P1" s="196"/>
      <c r="Q1" s="196"/>
    </row>
    <row r="2" spans="1:18">
      <c r="O2" s="197" t="s">
        <v>206</v>
      </c>
      <c r="P2" s="198"/>
      <c r="Q2" s="199" t="str">
        <f ca="1">CELL("contents",README!C6)</f>
        <v>1.0</v>
      </c>
    </row>
    <row r="3" spans="1:18">
      <c r="O3" s="197" t="s">
        <v>202</v>
      </c>
      <c r="P3" s="198"/>
      <c r="Q3" s="199" t="str">
        <f ca="1">CELL("contents",README!C7)</f>
        <v>Thailand</v>
      </c>
    </row>
    <row r="4" spans="1:18">
      <c r="O4" s="197" t="s">
        <v>207</v>
      </c>
      <c r="P4" s="1119">
        <f ca="1">CELL("contents",README!B8)</f>
        <v>40664.416666666664</v>
      </c>
      <c r="Q4" s="1119"/>
    </row>
    <row r="5" spans="1:18">
      <c r="O5" s="197" t="s">
        <v>198</v>
      </c>
      <c r="P5" s="1119">
        <f ca="1">CELL("contents",README!B9)</f>
        <v>40960.060671296298</v>
      </c>
      <c r="Q5" s="1119"/>
    </row>
    <row r="6" spans="1:18">
      <c r="O6" s="197" t="s">
        <v>199</v>
      </c>
      <c r="P6" s="198"/>
      <c r="Q6" s="199">
        <f ca="1">CELL("contents",README!C10)</f>
        <v>0</v>
      </c>
    </row>
    <row r="8" spans="1:18" ht="17.25">
      <c r="A8" s="200"/>
      <c r="B8" s="1118" t="s">
        <v>131</v>
      </c>
      <c r="C8" s="1114"/>
      <c r="D8" s="1114"/>
      <c r="E8" s="1114"/>
      <c r="F8" s="1114"/>
      <c r="G8" s="1114"/>
      <c r="H8" s="1118" t="s">
        <v>135</v>
      </c>
      <c r="I8" s="1114"/>
      <c r="J8" s="1114"/>
      <c r="K8" s="1114"/>
      <c r="L8" s="1114"/>
      <c r="M8" s="1114"/>
      <c r="N8" s="1114"/>
      <c r="O8" s="1114"/>
      <c r="P8" s="1114"/>
      <c r="Q8" s="1120"/>
      <c r="R8" s="1114" t="s">
        <v>152</v>
      </c>
    </row>
    <row r="9" spans="1:18" ht="17.25">
      <c r="A9" s="201" t="s">
        <v>148</v>
      </c>
      <c r="B9" s="202">
        <v>2005</v>
      </c>
      <c r="C9" s="203">
        <v>2006</v>
      </c>
      <c r="D9" s="203">
        <v>2007</v>
      </c>
      <c r="E9" s="203">
        <v>2008</v>
      </c>
      <c r="F9" s="203">
        <v>2009</v>
      </c>
      <c r="G9" s="203">
        <v>2010</v>
      </c>
      <c r="H9" s="202">
        <v>2011</v>
      </c>
      <c r="I9" s="203">
        <v>2012</v>
      </c>
      <c r="J9" s="203">
        <v>2013</v>
      </c>
      <c r="K9" s="203">
        <v>2014</v>
      </c>
      <c r="L9" s="203">
        <v>2015</v>
      </c>
      <c r="M9" s="203">
        <v>2016</v>
      </c>
      <c r="N9" s="203">
        <v>2017</v>
      </c>
      <c r="O9" s="203">
        <v>2018</v>
      </c>
      <c r="P9" s="203">
        <v>2019</v>
      </c>
      <c r="Q9" s="204">
        <v>2020</v>
      </c>
      <c r="R9" s="1115"/>
    </row>
    <row r="10" spans="1:18">
      <c r="A10" s="205"/>
      <c r="B10" s="206"/>
      <c r="C10" s="207"/>
      <c r="D10" s="207"/>
      <c r="E10" s="207"/>
      <c r="F10" s="207"/>
      <c r="G10" s="207"/>
      <c r="H10" s="209"/>
      <c r="I10" s="210"/>
      <c r="J10" s="210"/>
      <c r="K10" s="210"/>
      <c r="L10" s="210"/>
      <c r="M10" s="210"/>
      <c r="N10" s="210"/>
      <c r="O10" s="210"/>
      <c r="P10" s="210"/>
      <c r="Q10" s="211"/>
      <c r="R10" s="969"/>
    </row>
    <row r="11" spans="1:18">
      <c r="A11" s="269" t="s">
        <v>119</v>
      </c>
      <c r="B11" s="270"/>
      <c r="C11" s="270"/>
      <c r="D11" s="270"/>
      <c r="E11" s="270"/>
      <c r="F11" s="270"/>
      <c r="G11" s="270"/>
      <c r="H11" s="272"/>
      <c r="I11" s="220"/>
      <c r="J11" s="220"/>
      <c r="K11" s="220"/>
      <c r="L11" s="220"/>
      <c r="M11" s="220"/>
      <c r="N11" s="220"/>
      <c r="O11" s="220"/>
      <c r="P11" s="220"/>
      <c r="Q11" s="221"/>
      <c r="R11" s="971"/>
    </row>
    <row r="12" spans="1:18">
      <c r="A12" s="222"/>
      <c r="B12" s="223"/>
      <c r="C12" s="224"/>
      <c r="D12" s="224"/>
      <c r="E12" s="224"/>
      <c r="F12" s="224"/>
      <c r="G12" s="224"/>
      <c r="H12" s="217"/>
      <c r="I12" s="218"/>
      <c r="J12" s="218"/>
      <c r="K12" s="218"/>
      <c r="L12" s="218"/>
      <c r="M12" s="218"/>
      <c r="N12" s="218"/>
      <c r="O12" s="218"/>
      <c r="P12" s="218"/>
      <c r="Q12" s="271"/>
      <c r="R12" s="969"/>
    </row>
    <row r="13" spans="1:18" ht="30">
      <c r="A13" s="225" t="s">
        <v>231</v>
      </c>
      <c r="B13" s="959"/>
      <c r="C13" s="999"/>
      <c r="D13" s="999"/>
      <c r="E13" s="999"/>
      <c r="F13" s="999"/>
      <c r="G13" s="999"/>
      <c r="H13" s="890">
        <f t="shared" ref="H13:Q13" si="0">G13*(1+H12/100)*(1+H49/100)</f>
        <v>0</v>
      </c>
      <c r="I13" s="891">
        <f t="shared" si="0"/>
        <v>0</v>
      </c>
      <c r="J13" s="891">
        <f t="shared" si="0"/>
        <v>0</v>
      </c>
      <c r="K13" s="891">
        <f t="shared" si="0"/>
        <v>0</v>
      </c>
      <c r="L13" s="891">
        <f t="shared" si="0"/>
        <v>0</v>
      </c>
      <c r="M13" s="891">
        <f t="shared" si="0"/>
        <v>0</v>
      </c>
      <c r="N13" s="891">
        <f t="shared" si="0"/>
        <v>0</v>
      </c>
      <c r="O13" s="891">
        <f t="shared" si="0"/>
        <v>0</v>
      </c>
      <c r="P13" s="891">
        <f t="shared" si="0"/>
        <v>0</v>
      </c>
      <c r="Q13" s="892">
        <f t="shared" si="0"/>
        <v>0</v>
      </c>
      <c r="R13" s="969" t="s">
        <v>523</v>
      </c>
    </row>
    <row r="14" spans="1:18" s="230" customFormat="1">
      <c r="A14" s="226"/>
      <c r="B14" s="1000"/>
      <c r="C14" s="1001"/>
      <c r="D14" s="1001"/>
      <c r="E14" s="1001"/>
      <c r="F14" s="1001"/>
      <c r="G14" s="1001"/>
      <c r="H14" s="227"/>
      <c r="I14" s="228"/>
      <c r="J14" s="228"/>
      <c r="K14" s="228"/>
      <c r="L14" s="228"/>
      <c r="M14" s="228"/>
      <c r="N14" s="228"/>
      <c r="O14" s="228"/>
      <c r="P14" s="228"/>
      <c r="Q14" s="229"/>
      <c r="R14" s="972"/>
    </row>
    <row r="15" spans="1:18" ht="30">
      <c r="A15" s="225" t="s">
        <v>230</v>
      </c>
      <c r="B15" s="1002"/>
      <c r="C15" s="1002"/>
      <c r="D15" s="1002"/>
      <c r="E15" s="1002"/>
      <c r="F15" s="1002"/>
      <c r="G15" s="1003"/>
      <c r="H15" s="1002"/>
      <c r="I15" s="891">
        <f>H15*(1+0.4)</f>
        <v>0</v>
      </c>
      <c r="J15" s="891">
        <v>300</v>
      </c>
      <c r="K15" s="891">
        <f t="shared" ref="K15:Q15" si="1">J15*(1+K49/100)</f>
        <v>300</v>
      </c>
      <c r="L15" s="891">
        <f t="shared" si="1"/>
        <v>300</v>
      </c>
      <c r="M15" s="891">
        <f t="shared" si="1"/>
        <v>300</v>
      </c>
      <c r="N15" s="891">
        <f t="shared" si="1"/>
        <v>300</v>
      </c>
      <c r="O15" s="891">
        <f t="shared" si="1"/>
        <v>300</v>
      </c>
      <c r="P15" s="891">
        <f t="shared" si="1"/>
        <v>300</v>
      </c>
      <c r="Q15" s="892">
        <f t="shared" si="1"/>
        <v>300</v>
      </c>
      <c r="R15" s="969" t="s">
        <v>275</v>
      </c>
    </row>
    <row r="16" spans="1:18" ht="75">
      <c r="A16" s="232" t="s">
        <v>232</v>
      </c>
      <c r="B16" s="1004"/>
      <c r="C16" s="960"/>
      <c r="D16" s="960"/>
      <c r="E16" s="960"/>
      <c r="F16" s="960"/>
      <c r="G16" s="960"/>
      <c r="H16" s="890">
        <f t="shared" ref="H16:Q16" si="2">G16*(1+H49/100)</f>
        <v>0</v>
      </c>
      <c r="I16" s="891">
        <f t="shared" si="2"/>
        <v>0</v>
      </c>
      <c r="J16" s="891">
        <f t="shared" si="2"/>
        <v>0</v>
      </c>
      <c r="K16" s="891">
        <f t="shared" si="2"/>
        <v>0</v>
      </c>
      <c r="L16" s="891">
        <f t="shared" si="2"/>
        <v>0</v>
      </c>
      <c r="M16" s="891">
        <f t="shared" si="2"/>
        <v>0</v>
      </c>
      <c r="N16" s="891">
        <f t="shared" si="2"/>
        <v>0</v>
      </c>
      <c r="O16" s="891">
        <f t="shared" si="2"/>
        <v>0</v>
      </c>
      <c r="P16" s="891">
        <f t="shared" si="2"/>
        <v>0</v>
      </c>
      <c r="Q16" s="892">
        <f t="shared" si="2"/>
        <v>0</v>
      </c>
      <c r="R16" s="973" t="s">
        <v>209</v>
      </c>
    </row>
    <row r="17" spans="1:18">
      <c r="A17" s="232" t="s">
        <v>317</v>
      </c>
      <c r="B17" s="1004"/>
      <c r="C17" s="1005"/>
      <c r="D17" s="1005"/>
      <c r="E17" s="1005"/>
      <c r="F17" s="1005"/>
      <c r="G17" s="1005"/>
      <c r="H17" s="890"/>
      <c r="I17" s="891"/>
      <c r="J17" s="891"/>
      <c r="K17" s="891"/>
      <c r="L17" s="891"/>
      <c r="M17" s="891"/>
      <c r="N17" s="891"/>
      <c r="O17" s="891"/>
      <c r="P17" s="891"/>
      <c r="Q17" s="892"/>
      <c r="R17" s="973"/>
    </row>
    <row r="18" spans="1:18">
      <c r="A18" s="286" t="s">
        <v>318</v>
      </c>
      <c r="B18" s="1004"/>
      <c r="C18" s="1005"/>
      <c r="D18" s="1005"/>
      <c r="E18" s="1005"/>
      <c r="F18" s="1005"/>
      <c r="G18" s="1005"/>
      <c r="H18" s="893">
        <f>'Poverty rate'!B11</f>
        <v>2.2196526690642102</v>
      </c>
      <c r="I18" s="894">
        <f>'Poverty rate'!C11</f>
        <v>2.1310375846611835</v>
      </c>
      <c r="J18" s="894">
        <f>'Poverty rate'!D11</f>
        <v>2.0521500167929831</v>
      </c>
      <c r="K18" s="894">
        <f>'Poverty rate'!E11</f>
        <v>1.9813346051536007</v>
      </c>
      <c r="L18" s="894">
        <f>'Poverty rate'!F11</f>
        <v>1.917304998497962</v>
      </c>
      <c r="M18" s="894">
        <f>'Poverty rate'!G11</f>
        <v>1.8590444532098902</v>
      </c>
      <c r="N18" s="894">
        <f>'Poverty rate'!H11</f>
        <v>1.8057373061483346</v>
      </c>
      <c r="O18" s="894">
        <f>'Poverty rate'!I11</f>
        <v>1.7567205949274916</v>
      </c>
      <c r="P18" s="894">
        <f>'Poverty rate'!J11</f>
        <v>1.7114491808123937</v>
      </c>
      <c r="Q18" s="895">
        <f>'Poverty rate'!K11</f>
        <v>1.6694701359282009</v>
      </c>
      <c r="R18" s="973"/>
    </row>
    <row r="19" spans="1:18">
      <c r="A19" s="286" t="s">
        <v>319</v>
      </c>
      <c r="B19" s="1004"/>
      <c r="C19" s="1005"/>
      <c r="D19" s="1005"/>
      <c r="E19" s="1005"/>
      <c r="F19" s="1005"/>
      <c r="G19" s="1005"/>
      <c r="H19" s="893">
        <f>'Poverty rate'!B12</f>
        <v>3.7068895106642219</v>
      </c>
      <c r="I19" s="894">
        <f>'Poverty rate'!C12</f>
        <v>3.5654574485613071</v>
      </c>
      <c r="J19" s="894">
        <f>'Poverty rate'!D12</f>
        <v>3.4393272580326202</v>
      </c>
      <c r="K19" s="894">
        <f>'Poverty rate'!E12</f>
        <v>3.3259167559889082</v>
      </c>
      <c r="L19" s="894">
        <f>'Poverty rate'!F12</f>
        <v>3.2232160387609516</v>
      </c>
      <c r="M19" s="894">
        <f>'Poverty rate'!G12</f>
        <v>3.1296339997146929</v>
      </c>
      <c r="N19" s="894">
        <f>'Poverty rate'!H12</f>
        <v>3.0438923526415769</v>
      </c>
      <c r="O19" s="894">
        <f>'Poverty rate'!I12</f>
        <v>2.9649507031430287</v>
      </c>
      <c r="P19" s="894">
        <f>'Poverty rate'!J12</f>
        <v>2.8919524578887015</v>
      </c>
      <c r="Q19" s="895">
        <f>'Poverty rate'!K12</f>
        <v>2.8241850502529093</v>
      </c>
      <c r="R19" s="973"/>
    </row>
    <row r="20" spans="1:18">
      <c r="A20" s="286" t="s">
        <v>320</v>
      </c>
      <c r="B20" s="1004"/>
      <c r="C20" s="1005"/>
      <c r="D20" s="1005"/>
      <c r="E20" s="1005"/>
      <c r="F20" s="1005"/>
      <c r="G20" s="1005"/>
      <c r="H20" s="893">
        <f>'Poverty rate'!B13</f>
        <v>1.6981688313942835</v>
      </c>
      <c r="I20" s="894">
        <f>'Poverty rate'!C13</f>
        <v>1.6698629277957249</v>
      </c>
      <c r="J20" s="894">
        <f>'Poverty rate'!D13</f>
        <v>1.6440765679749734</v>
      </c>
      <c r="K20" s="894">
        <f>'Poverty rate'!E13</f>
        <v>1.6204280888805946</v>
      </c>
      <c r="L20" s="894">
        <f>'Poverty rate'!F13</f>
        <v>1.5986144371537325</v>
      </c>
      <c r="M20" s="894">
        <f>'Poverty rate'!G13</f>
        <v>1.5783912098905644</v>
      </c>
      <c r="N20" s="894">
        <f>'Poverty rate'!H13</f>
        <v>1.5595586113824704</v>
      </c>
      <c r="O20" s="894">
        <f>'Poverty rate'!I13</f>
        <v>1.5419513478866627</v>
      </c>
      <c r="P20" s="894">
        <f>'Poverty rate'!J13</f>
        <v>1.5254312111753145</v>
      </c>
      <c r="Q20" s="895">
        <f>'Poverty rate'!K13</f>
        <v>1.509881539429919</v>
      </c>
      <c r="R20" s="973"/>
    </row>
    <row r="21" spans="1:18" s="210" customFormat="1">
      <c r="B21" s="209"/>
      <c r="G21" s="261"/>
      <c r="H21" s="209"/>
      <c r="Q21" s="211"/>
      <c r="R21" s="973"/>
    </row>
    <row r="22" spans="1:18">
      <c r="A22" s="219" t="s">
        <v>145</v>
      </c>
      <c r="B22" s="233"/>
      <c r="C22" s="234"/>
      <c r="D22" s="234"/>
      <c r="E22" s="243"/>
      <c r="F22" s="243"/>
      <c r="G22" s="243"/>
      <c r="H22" s="245"/>
      <c r="I22" s="243"/>
      <c r="J22" s="243"/>
      <c r="K22" s="243"/>
      <c r="L22" s="243"/>
      <c r="M22" s="243"/>
      <c r="N22" s="243"/>
      <c r="O22" s="243"/>
      <c r="P22" s="243"/>
      <c r="Q22" s="244"/>
      <c r="R22" s="971"/>
    </row>
    <row r="23" spans="1:18">
      <c r="B23" s="209"/>
      <c r="C23" s="210"/>
      <c r="D23" s="210"/>
      <c r="E23" s="215"/>
      <c r="F23" s="215"/>
      <c r="G23" s="215"/>
      <c r="H23" s="214"/>
      <c r="I23" s="215"/>
      <c r="J23" s="215"/>
      <c r="K23" s="215"/>
      <c r="L23" s="215"/>
      <c r="M23" s="215"/>
      <c r="N23" s="215"/>
      <c r="O23" s="215"/>
      <c r="P23" s="215"/>
      <c r="Q23" s="216"/>
      <c r="R23" s="969"/>
    </row>
    <row r="24" spans="1:18" ht="45">
      <c r="A24" s="226" t="s">
        <v>133</v>
      </c>
      <c r="B24" s="991"/>
      <c r="C24" s="992"/>
      <c r="D24" s="992"/>
      <c r="E24" s="992"/>
      <c r="F24" s="992"/>
      <c r="G24" s="961"/>
      <c r="H24" s="993"/>
      <c r="I24" s="994"/>
      <c r="J24" s="994"/>
      <c r="K24" s="994"/>
      <c r="L24" s="994"/>
      <c r="M24" s="994"/>
      <c r="N24" s="994"/>
      <c r="O24" s="994"/>
      <c r="P24" s="994"/>
      <c r="Q24" s="995"/>
      <c r="R24" s="969" t="s">
        <v>267</v>
      </c>
    </row>
    <row r="25" spans="1:18">
      <c r="A25" s="236"/>
      <c r="B25" s="246"/>
      <c r="C25" s="247"/>
      <c r="D25" s="247"/>
      <c r="E25" s="247"/>
      <c r="F25" s="247"/>
      <c r="G25" s="247"/>
      <c r="H25" s="273"/>
      <c r="I25" s="247"/>
      <c r="J25" s="247"/>
      <c r="K25" s="247"/>
      <c r="L25" s="247"/>
      <c r="M25" s="247"/>
      <c r="N25" s="247"/>
      <c r="O25" s="247"/>
      <c r="P25" s="247"/>
      <c r="Q25" s="248"/>
      <c r="R25" s="969"/>
    </row>
    <row r="26" spans="1:18">
      <c r="A26" s="226" t="s">
        <v>249</v>
      </c>
      <c r="B26" s="996"/>
      <c r="C26" s="997"/>
      <c r="D26" s="997"/>
      <c r="E26" s="997"/>
      <c r="F26" s="997"/>
      <c r="G26" s="997"/>
      <c r="H26" s="274" t="e">
        <f t="shared" ref="H26:Q26" si="3">H39/H37</f>
        <v>#DIV/0!</v>
      </c>
      <c r="I26" s="251" t="e">
        <f t="shared" si="3"/>
        <v>#DIV/0!</v>
      </c>
      <c r="J26" s="251" t="e">
        <f t="shared" si="3"/>
        <v>#DIV/0!</v>
      </c>
      <c r="K26" s="251" t="e">
        <f t="shared" si="3"/>
        <v>#DIV/0!</v>
      </c>
      <c r="L26" s="251" t="e">
        <f t="shared" si="3"/>
        <v>#DIV/0!</v>
      </c>
      <c r="M26" s="251" t="e">
        <f t="shared" si="3"/>
        <v>#DIV/0!</v>
      </c>
      <c r="N26" s="251" t="e">
        <f t="shared" si="3"/>
        <v>#DIV/0!</v>
      </c>
      <c r="O26" s="251" t="e">
        <f t="shared" si="3"/>
        <v>#DIV/0!</v>
      </c>
      <c r="P26" s="251" t="e">
        <f t="shared" si="3"/>
        <v>#DIV/0!</v>
      </c>
      <c r="Q26" s="252" t="e">
        <f t="shared" si="3"/>
        <v>#DIV/0!</v>
      </c>
      <c r="R26" s="974" t="s">
        <v>268</v>
      </c>
    </row>
    <row r="27" spans="1:18">
      <c r="A27" s="236"/>
      <c r="B27" s="227"/>
      <c r="C27" s="249"/>
      <c r="D27" s="228"/>
      <c r="E27" s="250"/>
      <c r="F27" s="250"/>
      <c r="G27" s="250"/>
      <c r="H27" s="274"/>
      <c r="I27" s="251"/>
      <c r="J27" s="251"/>
      <c r="K27" s="251"/>
      <c r="L27" s="251"/>
      <c r="M27" s="251"/>
      <c r="N27" s="251"/>
      <c r="O27" s="251"/>
      <c r="P27" s="251"/>
      <c r="Q27" s="252"/>
      <c r="R27" s="972"/>
    </row>
    <row r="28" spans="1:18">
      <c r="A28" s="213" t="s">
        <v>134</v>
      </c>
      <c r="B28" s="998"/>
      <c r="C28" s="962"/>
      <c r="D28" s="962"/>
      <c r="E28" s="961"/>
      <c r="F28" s="961"/>
      <c r="G28" s="961"/>
      <c r="H28" s="860" t="e">
        <f>100*(H57-G57)/G57</f>
        <v>#DIV/0!</v>
      </c>
      <c r="I28" s="861" t="e">
        <f t="shared" ref="I28:Q28" si="4">100*(I57-H57)/H57</f>
        <v>#DIV/0!</v>
      </c>
      <c r="J28" s="861" t="e">
        <f t="shared" si="4"/>
        <v>#DIV/0!</v>
      </c>
      <c r="K28" s="861" t="e">
        <f t="shared" si="4"/>
        <v>#DIV/0!</v>
      </c>
      <c r="L28" s="861" t="e">
        <f t="shared" si="4"/>
        <v>#DIV/0!</v>
      </c>
      <c r="M28" s="861" t="e">
        <f t="shared" si="4"/>
        <v>#DIV/0!</v>
      </c>
      <c r="N28" s="861" t="e">
        <f t="shared" si="4"/>
        <v>#DIV/0!</v>
      </c>
      <c r="O28" s="861" t="e">
        <f t="shared" si="4"/>
        <v>#DIV/0!</v>
      </c>
      <c r="P28" s="861" t="e">
        <f t="shared" si="4"/>
        <v>#DIV/0!</v>
      </c>
      <c r="Q28" s="862" t="e">
        <f t="shared" si="4"/>
        <v>#DIV/0!</v>
      </c>
      <c r="R28" s="969"/>
    </row>
    <row r="29" spans="1:18" s="230" customFormat="1">
      <c r="B29" s="228"/>
      <c r="C29" s="228"/>
      <c r="D29" s="228"/>
      <c r="E29" s="228"/>
      <c r="F29" s="228"/>
      <c r="G29" s="228"/>
      <c r="H29" s="227"/>
      <c r="I29" s="228"/>
      <c r="J29" s="228"/>
      <c r="K29" s="228"/>
      <c r="L29" s="228"/>
      <c r="M29" s="228"/>
      <c r="N29" s="228"/>
      <c r="O29" s="228"/>
      <c r="P29" s="228"/>
      <c r="Q29" s="229"/>
      <c r="R29" s="975"/>
    </row>
    <row r="30" spans="1:18" ht="17.25">
      <c r="A30" s="200"/>
      <c r="B30" s="1118" t="s">
        <v>131</v>
      </c>
      <c r="C30" s="1114"/>
      <c r="D30" s="1114"/>
      <c r="E30" s="1114"/>
      <c r="F30" s="1114"/>
      <c r="G30" s="1114"/>
      <c r="H30" s="1118" t="s">
        <v>135</v>
      </c>
      <c r="I30" s="1114"/>
      <c r="J30" s="1114"/>
      <c r="K30" s="1114"/>
      <c r="L30" s="1114"/>
      <c r="M30" s="1114"/>
      <c r="N30" s="1114"/>
      <c r="O30" s="1114"/>
      <c r="P30" s="1114"/>
      <c r="Q30" s="1120"/>
      <c r="R30" s="1116" t="s">
        <v>152</v>
      </c>
    </row>
    <row r="31" spans="1:18" ht="17.25">
      <c r="A31" s="201" t="s">
        <v>149</v>
      </c>
      <c r="B31" s="202">
        <v>2005</v>
      </c>
      <c r="C31" s="203">
        <v>2006</v>
      </c>
      <c r="D31" s="203">
        <v>2007</v>
      </c>
      <c r="E31" s="203">
        <v>2008</v>
      </c>
      <c r="F31" s="203">
        <v>2009</v>
      </c>
      <c r="G31" s="203">
        <v>2010</v>
      </c>
      <c r="H31" s="202">
        <v>2011</v>
      </c>
      <c r="I31" s="203">
        <v>2012</v>
      </c>
      <c r="J31" s="203">
        <v>2013</v>
      </c>
      <c r="K31" s="203">
        <v>2014</v>
      </c>
      <c r="L31" s="203">
        <v>2015</v>
      </c>
      <c r="M31" s="203">
        <v>2016</v>
      </c>
      <c r="N31" s="203">
        <v>2017</v>
      </c>
      <c r="O31" s="203">
        <v>2018</v>
      </c>
      <c r="P31" s="203">
        <v>2019</v>
      </c>
      <c r="Q31" s="204">
        <v>2020</v>
      </c>
      <c r="R31" s="1117"/>
    </row>
    <row r="32" spans="1:18">
      <c r="A32" s="230"/>
      <c r="B32" s="206"/>
      <c r="C32" s="207"/>
      <c r="D32" s="207"/>
      <c r="E32" s="207"/>
      <c r="F32" s="207"/>
      <c r="G32" s="207"/>
      <c r="H32" s="206"/>
      <c r="I32" s="207"/>
      <c r="J32" s="207"/>
      <c r="K32" s="207"/>
      <c r="L32" s="207"/>
      <c r="M32" s="207"/>
      <c r="N32" s="207"/>
      <c r="O32" s="207"/>
      <c r="P32" s="207"/>
      <c r="Q32" s="208"/>
      <c r="R32" s="976"/>
    </row>
    <row r="33" spans="1:18">
      <c r="A33" s="253" t="s">
        <v>187</v>
      </c>
      <c r="B33" s="254"/>
      <c r="C33" s="255"/>
      <c r="D33" s="255"/>
      <c r="E33" s="255"/>
      <c r="F33" s="255"/>
      <c r="G33" s="210"/>
      <c r="H33" s="209"/>
      <c r="I33" s="210"/>
      <c r="J33" s="210"/>
      <c r="K33" s="210"/>
      <c r="L33" s="210"/>
      <c r="M33" s="210"/>
      <c r="N33" s="210"/>
      <c r="O33" s="210"/>
      <c r="P33" s="210"/>
      <c r="Q33" s="211"/>
      <c r="R33" s="976"/>
    </row>
    <row r="34" spans="1:18">
      <c r="A34" s="253"/>
      <c r="B34" s="254"/>
      <c r="C34" s="256"/>
      <c r="D34" s="256"/>
      <c r="E34" s="210"/>
      <c r="F34" s="210"/>
      <c r="G34" s="210"/>
      <c r="H34" s="209"/>
      <c r="I34" s="210"/>
      <c r="J34" s="210"/>
      <c r="K34" s="210"/>
      <c r="L34" s="210"/>
      <c r="M34" s="210"/>
      <c r="N34" s="210"/>
      <c r="O34" s="210"/>
      <c r="P34" s="210"/>
      <c r="Q34" s="211"/>
      <c r="R34" s="976"/>
    </row>
    <row r="35" spans="1:18">
      <c r="A35" s="219" t="s">
        <v>146</v>
      </c>
      <c r="B35" s="233"/>
      <c r="C35" s="234"/>
      <c r="D35" s="234"/>
      <c r="E35" s="220"/>
      <c r="F35" s="220"/>
      <c r="G35" s="220"/>
      <c r="H35" s="235"/>
      <c r="I35" s="220"/>
      <c r="J35" s="220"/>
      <c r="K35" s="220"/>
      <c r="L35" s="220"/>
      <c r="M35" s="220"/>
      <c r="N35" s="220"/>
      <c r="O35" s="220"/>
      <c r="P35" s="220"/>
      <c r="Q35" s="221"/>
      <c r="R35" s="977"/>
    </row>
    <row r="36" spans="1:18">
      <c r="A36" s="230"/>
      <c r="B36" s="209"/>
      <c r="C36" s="210"/>
      <c r="D36" s="210"/>
      <c r="E36" s="210"/>
      <c r="F36" s="210"/>
      <c r="G36" s="210"/>
      <c r="H36" s="209"/>
      <c r="I36" s="210"/>
      <c r="J36" s="210"/>
      <c r="K36" s="210"/>
      <c r="L36" s="210"/>
      <c r="M36" s="210"/>
      <c r="N36" s="210"/>
      <c r="O36" s="210"/>
      <c r="P36" s="210"/>
      <c r="Q36" s="211"/>
      <c r="R36" s="976"/>
    </row>
    <row r="37" spans="1:18" ht="30">
      <c r="A37" s="226" t="s">
        <v>248</v>
      </c>
      <c r="B37" s="990"/>
      <c r="C37" s="990"/>
      <c r="D37" s="990"/>
      <c r="E37" s="990"/>
      <c r="F37" s="990"/>
      <c r="G37" s="990"/>
      <c r="H37" s="855">
        <f t="shared" ref="H37:Q37" si="5">G37*(1+H24/100)</f>
        <v>0</v>
      </c>
      <c r="I37" s="285">
        <f t="shared" si="5"/>
        <v>0</v>
      </c>
      <c r="J37" s="285">
        <f t="shared" si="5"/>
        <v>0</v>
      </c>
      <c r="K37" s="285">
        <f t="shared" si="5"/>
        <v>0</v>
      </c>
      <c r="L37" s="285">
        <f t="shared" si="5"/>
        <v>0</v>
      </c>
      <c r="M37" s="285">
        <f t="shared" si="5"/>
        <v>0</v>
      </c>
      <c r="N37" s="285">
        <f t="shared" si="5"/>
        <v>0</v>
      </c>
      <c r="O37" s="285">
        <f t="shared" si="5"/>
        <v>0</v>
      </c>
      <c r="P37" s="285">
        <f t="shared" si="5"/>
        <v>0</v>
      </c>
      <c r="Q37" s="863">
        <f t="shared" si="5"/>
        <v>0</v>
      </c>
      <c r="R37" s="968" t="s">
        <v>524</v>
      </c>
    </row>
    <row r="38" spans="1:18">
      <c r="A38" s="231"/>
      <c r="B38" s="246"/>
      <c r="C38" s="258"/>
      <c r="D38" s="258"/>
      <c r="E38" s="210"/>
      <c r="F38" s="210"/>
      <c r="G38" s="210"/>
      <c r="H38" s="209"/>
      <c r="I38" s="210"/>
      <c r="J38" s="210"/>
      <c r="K38" s="210"/>
      <c r="L38" s="210"/>
      <c r="M38" s="210"/>
      <c r="N38" s="210"/>
      <c r="O38" s="210"/>
      <c r="P38" s="210"/>
      <c r="Q38" s="211"/>
      <c r="R38" s="968"/>
    </row>
    <row r="39" spans="1:18">
      <c r="A39" s="213" t="s">
        <v>264</v>
      </c>
      <c r="B39" s="959"/>
      <c r="C39" s="960"/>
      <c r="D39" s="960"/>
      <c r="E39" s="960"/>
      <c r="F39" s="960"/>
      <c r="G39" s="960"/>
      <c r="H39" s="987">
        <v>10423879.781420765</v>
      </c>
      <c r="I39" s="988">
        <v>11692589.47368421</v>
      </c>
      <c r="J39" s="988">
        <v>12901329.896907218</v>
      </c>
      <c r="K39" s="988">
        <v>14123204.081632653</v>
      </c>
      <c r="L39" s="988">
        <v>15382055.837563453</v>
      </c>
      <c r="M39" s="988">
        <v>16574346.733668344</v>
      </c>
      <c r="N39" s="988">
        <v>17893160</v>
      </c>
      <c r="O39" s="988">
        <v>19091806.740000002</v>
      </c>
      <c r="P39" s="988">
        <v>20329381.07</v>
      </c>
      <c r="Q39" s="989">
        <v>21566955.399999999</v>
      </c>
      <c r="R39" s="968" t="s">
        <v>270</v>
      </c>
    </row>
    <row r="40" spans="1:18">
      <c r="A40" s="231"/>
      <c r="B40" s="246"/>
      <c r="C40" s="258"/>
      <c r="D40" s="258"/>
      <c r="E40" s="210"/>
      <c r="F40" s="210"/>
      <c r="G40" s="210"/>
      <c r="H40" s="209"/>
      <c r="I40" s="210"/>
      <c r="J40" s="210"/>
      <c r="K40" s="210"/>
      <c r="L40" s="210"/>
      <c r="M40" s="210"/>
      <c r="N40" s="210"/>
      <c r="O40" s="210"/>
      <c r="P40" s="210"/>
      <c r="Q40" s="211"/>
      <c r="R40" s="968"/>
    </row>
    <row r="41" spans="1:18">
      <c r="A41" s="219" t="s">
        <v>182</v>
      </c>
      <c r="B41" s="259"/>
      <c r="C41" s="260"/>
      <c r="D41" s="260"/>
      <c r="E41" s="220"/>
      <c r="F41" s="220"/>
      <c r="G41" s="220"/>
      <c r="H41" s="235"/>
      <c r="I41" s="220"/>
      <c r="J41" s="220"/>
      <c r="K41" s="220"/>
      <c r="L41" s="220"/>
      <c r="M41" s="220"/>
      <c r="N41" s="220"/>
      <c r="O41" s="220"/>
      <c r="P41" s="220"/>
      <c r="Q41" s="221"/>
      <c r="R41" s="978"/>
    </row>
    <row r="42" spans="1:18">
      <c r="A42" s="231"/>
      <c r="B42" s="246"/>
      <c r="C42" s="258"/>
      <c r="D42" s="258"/>
      <c r="E42" s="210"/>
      <c r="F42" s="210"/>
      <c r="G42" s="210"/>
      <c r="H42" s="209"/>
      <c r="I42" s="210"/>
      <c r="J42" s="210"/>
      <c r="K42" s="210"/>
      <c r="L42" s="210"/>
      <c r="M42" s="210"/>
      <c r="N42" s="210"/>
      <c r="O42" s="210"/>
      <c r="P42" s="210"/>
      <c r="Q42" s="211"/>
      <c r="R42" s="968"/>
    </row>
    <row r="43" spans="1:18">
      <c r="A43" s="226" t="s">
        <v>151</v>
      </c>
      <c r="B43" s="859" t="e">
        <f>ECO!B37*10^3/ECO!B53</f>
        <v>#DIV/0!</v>
      </c>
      <c r="C43" s="857" t="e">
        <f>ECO!C37*10^3/ECO!C53</f>
        <v>#DIV/0!</v>
      </c>
      <c r="D43" s="857" t="e">
        <f>ECO!D37*10^3/ECO!D53</f>
        <v>#DIV/0!</v>
      </c>
      <c r="E43" s="857" t="e">
        <f>ECO!E37*10^3/ECO!E53</f>
        <v>#DIV/0!</v>
      </c>
      <c r="F43" s="857" t="e">
        <f>ECO!F37*10^3/ECO!F53</f>
        <v>#DIV/0!</v>
      </c>
      <c r="G43" s="857" t="e">
        <f>ECO!G37*10^3/ECO!G53</f>
        <v>#DIV/0!</v>
      </c>
      <c r="H43" s="859" t="e">
        <f t="shared" ref="H43:Q43" si="6">H37*1000/H$53</f>
        <v>#DIV/0!</v>
      </c>
      <c r="I43" s="857" t="e">
        <f t="shared" si="6"/>
        <v>#DIV/0!</v>
      </c>
      <c r="J43" s="857" t="e">
        <f t="shared" si="6"/>
        <v>#DIV/0!</v>
      </c>
      <c r="K43" s="857" t="e">
        <f t="shared" si="6"/>
        <v>#DIV/0!</v>
      </c>
      <c r="L43" s="857" t="e">
        <f t="shared" si="6"/>
        <v>#DIV/0!</v>
      </c>
      <c r="M43" s="857" t="e">
        <f t="shared" si="6"/>
        <v>#DIV/0!</v>
      </c>
      <c r="N43" s="857" t="e">
        <f t="shared" si="6"/>
        <v>#DIV/0!</v>
      </c>
      <c r="O43" s="857" t="e">
        <f t="shared" si="6"/>
        <v>#DIV/0!</v>
      </c>
      <c r="P43" s="857" t="e">
        <f t="shared" si="6"/>
        <v>#DIV/0!</v>
      </c>
      <c r="Q43" s="858" t="e">
        <f t="shared" si="6"/>
        <v>#DIV/0!</v>
      </c>
      <c r="R43" s="968"/>
    </row>
    <row r="44" spans="1:18">
      <c r="A44" s="226"/>
      <c r="B44" s="859"/>
      <c r="C44" s="857"/>
      <c r="D44" s="857"/>
      <c r="E44" s="857"/>
      <c r="F44" s="857"/>
      <c r="G44" s="857"/>
      <c r="H44" s="859"/>
      <c r="I44" s="857"/>
      <c r="J44" s="857"/>
      <c r="K44" s="857"/>
      <c r="L44" s="857"/>
      <c r="M44" s="857"/>
      <c r="N44" s="857"/>
      <c r="O44" s="857"/>
      <c r="P44" s="857"/>
      <c r="Q44" s="858"/>
      <c r="R44" s="968"/>
    </row>
    <row r="45" spans="1:18">
      <c r="A45" s="226" t="s">
        <v>153</v>
      </c>
      <c r="B45" s="859" t="e">
        <f t="shared" ref="B45:G45" si="7">B39*10^3/B53</f>
        <v>#DIV/0!</v>
      </c>
      <c r="C45" s="857" t="e">
        <f t="shared" si="7"/>
        <v>#DIV/0!</v>
      </c>
      <c r="D45" s="857" t="e">
        <f t="shared" si="7"/>
        <v>#DIV/0!</v>
      </c>
      <c r="E45" s="857" t="e">
        <f t="shared" si="7"/>
        <v>#DIV/0!</v>
      </c>
      <c r="F45" s="857" t="e">
        <f t="shared" si="7"/>
        <v>#DIV/0!</v>
      </c>
      <c r="G45" s="857" t="e">
        <f t="shared" si="7"/>
        <v>#DIV/0!</v>
      </c>
      <c r="H45" s="859" t="e">
        <f t="shared" ref="H45:Q45" si="8">H39*1000/H$53</f>
        <v>#DIV/0!</v>
      </c>
      <c r="I45" s="857" t="e">
        <f t="shared" si="8"/>
        <v>#DIV/0!</v>
      </c>
      <c r="J45" s="857" t="e">
        <f t="shared" si="8"/>
        <v>#DIV/0!</v>
      </c>
      <c r="K45" s="857" t="e">
        <f t="shared" si="8"/>
        <v>#DIV/0!</v>
      </c>
      <c r="L45" s="857" t="e">
        <f t="shared" si="8"/>
        <v>#DIV/0!</v>
      </c>
      <c r="M45" s="857" t="e">
        <f t="shared" si="8"/>
        <v>#DIV/0!</v>
      </c>
      <c r="N45" s="857" t="e">
        <f t="shared" si="8"/>
        <v>#DIV/0!</v>
      </c>
      <c r="O45" s="857" t="e">
        <f t="shared" si="8"/>
        <v>#DIV/0!</v>
      </c>
      <c r="P45" s="857" t="e">
        <f t="shared" si="8"/>
        <v>#DIV/0!</v>
      </c>
      <c r="Q45" s="858" t="e">
        <f t="shared" si="8"/>
        <v>#DIV/0!</v>
      </c>
      <c r="R45" s="968"/>
    </row>
    <row r="46" spans="1:18">
      <c r="A46" s="231"/>
      <c r="B46" s="246"/>
      <c r="C46" s="258"/>
      <c r="D46" s="258"/>
      <c r="E46" s="210"/>
      <c r="F46" s="210"/>
      <c r="G46" s="210"/>
      <c r="H46" s="209"/>
      <c r="I46" s="210"/>
      <c r="J46" s="210"/>
      <c r="K46" s="210"/>
      <c r="L46" s="210"/>
      <c r="M46" s="210"/>
      <c r="N46" s="210"/>
      <c r="O46" s="210"/>
      <c r="P46" s="210"/>
      <c r="Q46" s="211"/>
      <c r="R46" s="968"/>
    </row>
    <row r="47" spans="1:18">
      <c r="A47" s="219" t="s">
        <v>145</v>
      </c>
      <c r="B47" s="233"/>
      <c r="C47" s="234"/>
      <c r="D47" s="234"/>
      <c r="E47" s="220"/>
      <c r="F47" s="220"/>
      <c r="G47" s="220"/>
      <c r="H47" s="235"/>
      <c r="I47" s="220"/>
      <c r="J47" s="220"/>
      <c r="K47" s="220"/>
      <c r="L47" s="220"/>
      <c r="M47" s="220"/>
      <c r="N47" s="220"/>
      <c r="O47" s="220"/>
      <c r="P47" s="220"/>
      <c r="Q47" s="221"/>
      <c r="R47" s="978"/>
    </row>
    <row r="48" spans="1:18">
      <c r="A48" s="262"/>
      <c r="B48" s="263"/>
      <c r="C48" s="264"/>
      <c r="D48" s="264"/>
      <c r="E48" s="210"/>
      <c r="F48" s="210"/>
      <c r="G48" s="210"/>
      <c r="H48" s="209"/>
      <c r="I48" s="210"/>
      <c r="J48" s="210"/>
      <c r="K48" s="210"/>
      <c r="L48" s="210"/>
      <c r="M48" s="210"/>
      <c r="N48" s="210"/>
      <c r="O48" s="210"/>
      <c r="P48" s="210"/>
      <c r="Q48" s="211"/>
      <c r="R48" s="968"/>
    </row>
    <row r="49" spans="1:18">
      <c r="A49" s="695" t="s">
        <v>247</v>
      </c>
      <c r="B49" s="981"/>
      <c r="C49" s="982"/>
      <c r="D49" s="982"/>
      <c r="E49" s="982"/>
      <c r="F49" s="982"/>
      <c r="G49" s="983"/>
      <c r="H49" s="984"/>
      <c r="I49" s="985"/>
      <c r="J49" s="985"/>
      <c r="K49" s="985"/>
      <c r="L49" s="985"/>
      <c r="M49" s="985"/>
      <c r="N49" s="985"/>
      <c r="O49" s="985"/>
      <c r="P49" s="985"/>
      <c r="Q49" s="986"/>
      <c r="R49" s="979"/>
    </row>
    <row r="50" spans="1:18" s="228" customFormat="1">
      <c r="B50" s="696"/>
      <c r="C50" s="697"/>
      <c r="D50" s="697"/>
      <c r="E50" s="697"/>
      <c r="F50" s="697"/>
      <c r="G50" s="697"/>
      <c r="H50" s="698"/>
      <c r="I50" s="250"/>
      <c r="J50" s="250"/>
      <c r="K50" s="250"/>
      <c r="L50" s="250"/>
      <c r="M50" s="250"/>
      <c r="N50" s="250"/>
      <c r="O50" s="250"/>
      <c r="P50" s="250"/>
      <c r="Q50" s="699"/>
      <c r="R50" s="980"/>
    </row>
    <row r="51" spans="1:18">
      <c r="A51" s="253" t="s">
        <v>188</v>
      </c>
      <c r="B51" s="254"/>
      <c r="C51" s="256"/>
      <c r="D51" s="256"/>
      <c r="E51" s="210"/>
      <c r="F51" s="210"/>
      <c r="G51" s="210"/>
      <c r="H51" s="209"/>
      <c r="I51" s="210"/>
      <c r="J51" s="210"/>
      <c r="K51" s="210"/>
      <c r="L51" s="210"/>
      <c r="M51" s="210"/>
      <c r="N51" s="210"/>
      <c r="O51" s="210"/>
      <c r="P51" s="210"/>
      <c r="Q51" s="211"/>
      <c r="R51" s="968"/>
    </row>
    <row r="52" spans="1:18">
      <c r="A52" s="230"/>
      <c r="B52" s="209"/>
      <c r="C52" s="210"/>
      <c r="D52" s="210"/>
      <c r="E52" s="210"/>
      <c r="F52" s="210"/>
      <c r="G52" s="210"/>
      <c r="H52" s="209"/>
      <c r="I52" s="265"/>
      <c r="J52" s="265"/>
      <c r="K52" s="265"/>
      <c r="L52" s="265"/>
      <c r="M52" s="265"/>
      <c r="N52" s="265"/>
      <c r="O52" s="265"/>
      <c r="P52" s="265"/>
      <c r="Q52" s="266"/>
      <c r="R52" s="968"/>
    </row>
    <row r="53" spans="1:18">
      <c r="A53" s="226" t="s">
        <v>195</v>
      </c>
      <c r="B53" s="859">
        <f>POP!B67</f>
        <v>0</v>
      </c>
      <c r="C53" s="857">
        <f>POP!C67</f>
        <v>0</v>
      </c>
      <c r="D53" s="857">
        <f>POP!D67</f>
        <v>0</v>
      </c>
      <c r="E53" s="857">
        <f>POP!E67</f>
        <v>0</v>
      </c>
      <c r="F53" s="857">
        <f>POP!F67</f>
        <v>0</v>
      </c>
      <c r="G53" s="857">
        <f>POP!G67</f>
        <v>0</v>
      </c>
      <c r="H53" s="859">
        <f>POP!H67</f>
        <v>0</v>
      </c>
      <c r="I53" s="857">
        <f>POP!I67</f>
        <v>0</v>
      </c>
      <c r="J53" s="857">
        <f>POP!J67</f>
        <v>0</v>
      </c>
      <c r="K53" s="857">
        <f>POP!K67</f>
        <v>0</v>
      </c>
      <c r="L53" s="857">
        <f>POP!L67</f>
        <v>0</v>
      </c>
      <c r="M53" s="857">
        <f>POP!M67</f>
        <v>0</v>
      </c>
      <c r="N53" s="857">
        <f>POP!N67</f>
        <v>0</v>
      </c>
      <c r="O53" s="857">
        <f>POP!O67</f>
        <v>0</v>
      </c>
      <c r="P53" s="857">
        <f>POP!P67</f>
        <v>0</v>
      </c>
      <c r="Q53" s="858">
        <f>POP!Q67</f>
        <v>0</v>
      </c>
      <c r="R53" s="968"/>
    </row>
    <row r="54" spans="1:18">
      <c r="A54" s="231" t="s">
        <v>234</v>
      </c>
      <c r="B54" s="859">
        <f>POP!B68</f>
        <v>0</v>
      </c>
      <c r="C54" s="857">
        <f>POP!C68</f>
        <v>0</v>
      </c>
      <c r="D54" s="857">
        <f>POP!D68</f>
        <v>0</v>
      </c>
      <c r="E54" s="857">
        <f>POP!E68</f>
        <v>0</v>
      </c>
      <c r="F54" s="857">
        <f>POP!F68</f>
        <v>0</v>
      </c>
      <c r="G54" s="857">
        <f>POP!G68</f>
        <v>0</v>
      </c>
      <c r="H54" s="859">
        <f>POP!H68</f>
        <v>0</v>
      </c>
      <c r="I54" s="857">
        <f>POP!I68</f>
        <v>0</v>
      </c>
      <c r="J54" s="857">
        <f>POP!J68</f>
        <v>0</v>
      </c>
      <c r="K54" s="857">
        <f>POP!K68</f>
        <v>0</v>
      </c>
      <c r="L54" s="857">
        <f>POP!L68</f>
        <v>0</v>
      </c>
      <c r="M54" s="857">
        <f>POP!M68</f>
        <v>0</v>
      </c>
      <c r="N54" s="857">
        <f>POP!N68</f>
        <v>0</v>
      </c>
      <c r="O54" s="857">
        <f>POP!O68</f>
        <v>0</v>
      </c>
      <c r="P54" s="857">
        <f>POP!P68</f>
        <v>0</v>
      </c>
      <c r="Q54" s="858">
        <f>POP!Q68</f>
        <v>0</v>
      </c>
      <c r="R54" s="968"/>
    </row>
    <row r="55" spans="1:18">
      <c r="A55" s="226" t="s">
        <v>262</v>
      </c>
      <c r="B55" s="859">
        <f>EAP!B67</f>
        <v>0</v>
      </c>
      <c r="C55" s="857">
        <f>EAP!C67</f>
        <v>0</v>
      </c>
      <c r="D55" s="857">
        <f>EAP!D67</f>
        <v>0</v>
      </c>
      <c r="E55" s="857">
        <f>EAP!E67</f>
        <v>0</v>
      </c>
      <c r="F55" s="857">
        <f>EAP!F67</f>
        <v>0</v>
      </c>
      <c r="G55" s="857">
        <f>EAP!G67</f>
        <v>0</v>
      </c>
      <c r="H55" s="859">
        <f>EAP!H67</f>
        <v>0</v>
      </c>
      <c r="I55" s="857">
        <f>EAP!I67</f>
        <v>0</v>
      </c>
      <c r="J55" s="857">
        <f>EAP!J67</f>
        <v>0</v>
      </c>
      <c r="K55" s="857">
        <f>EAP!K67</f>
        <v>0</v>
      </c>
      <c r="L55" s="857">
        <f>EAP!L67</f>
        <v>0</v>
      </c>
      <c r="M55" s="857">
        <f>EAP!M67</f>
        <v>0</v>
      </c>
      <c r="N55" s="857">
        <f>EAP!N67</f>
        <v>0</v>
      </c>
      <c r="O55" s="857">
        <f>EAP!O67</f>
        <v>0</v>
      </c>
      <c r="P55" s="857">
        <f>EAP!P67</f>
        <v>0</v>
      </c>
      <c r="Q55" s="858">
        <f>EAP!Q67</f>
        <v>0</v>
      </c>
      <c r="R55" s="968"/>
    </row>
    <row r="56" spans="1:18">
      <c r="A56" s="231"/>
      <c r="B56" s="227"/>
      <c r="C56" s="864"/>
      <c r="D56" s="228"/>
      <c r="E56" s="228"/>
      <c r="F56" s="228"/>
      <c r="G56" s="228"/>
      <c r="H56" s="698"/>
      <c r="I56" s="250"/>
      <c r="J56" s="250"/>
      <c r="K56" s="250"/>
      <c r="L56" s="250"/>
      <c r="M56" s="250"/>
      <c r="N56" s="250"/>
      <c r="O56" s="250"/>
      <c r="P56" s="250"/>
      <c r="Q56" s="699"/>
      <c r="R56" s="968"/>
    </row>
    <row r="57" spans="1:18" s="205" customFormat="1">
      <c r="A57" s="226" t="s">
        <v>316</v>
      </c>
      <c r="B57" s="855" t="e">
        <f t="shared" ref="B57:G57" si="9">B37*10^3/B59</f>
        <v>#DIV/0!</v>
      </c>
      <c r="C57" s="285" t="e">
        <f t="shared" si="9"/>
        <v>#DIV/0!</v>
      </c>
      <c r="D57" s="285" t="e">
        <f t="shared" si="9"/>
        <v>#DIV/0!</v>
      </c>
      <c r="E57" s="285" t="e">
        <f t="shared" si="9"/>
        <v>#DIV/0!</v>
      </c>
      <c r="F57" s="285" t="e">
        <f t="shared" si="9"/>
        <v>#DIV/0!</v>
      </c>
      <c r="G57" s="285" t="e">
        <f t="shared" si="9"/>
        <v>#DIV/0!</v>
      </c>
      <c r="H57" s="855" t="e">
        <f t="shared" ref="H57:Q57" si="10">10^3*H37/H59</f>
        <v>#DIV/0!</v>
      </c>
      <c r="I57" s="285" t="e">
        <f t="shared" si="10"/>
        <v>#DIV/0!</v>
      </c>
      <c r="J57" s="285" t="e">
        <f t="shared" si="10"/>
        <v>#DIV/0!</v>
      </c>
      <c r="K57" s="285" t="e">
        <f t="shared" si="10"/>
        <v>#DIV/0!</v>
      </c>
      <c r="L57" s="285" t="e">
        <f t="shared" si="10"/>
        <v>#DIV/0!</v>
      </c>
      <c r="M57" s="285" t="e">
        <f t="shared" si="10"/>
        <v>#DIV/0!</v>
      </c>
      <c r="N57" s="285" t="e">
        <f t="shared" si="10"/>
        <v>#DIV/0!</v>
      </c>
      <c r="O57" s="285" t="e">
        <f t="shared" si="10"/>
        <v>#DIV/0!</v>
      </c>
      <c r="P57" s="285" t="e">
        <f t="shared" si="10"/>
        <v>#DIV/0!</v>
      </c>
      <c r="Q57" s="856" t="e">
        <f t="shared" si="10"/>
        <v>#DIV/0!</v>
      </c>
      <c r="R57" s="968" t="s">
        <v>269</v>
      </c>
    </row>
    <row r="58" spans="1:18">
      <c r="A58" s="231"/>
      <c r="B58" s="227"/>
      <c r="C58" s="228"/>
      <c r="D58" s="228"/>
      <c r="E58" s="228"/>
      <c r="F58" s="228"/>
      <c r="G58" s="285"/>
      <c r="H58" s="227"/>
      <c r="I58" s="228"/>
      <c r="J58" s="228"/>
      <c r="K58" s="228"/>
      <c r="L58" s="228"/>
      <c r="M58" s="228"/>
      <c r="N58" s="228"/>
      <c r="O58" s="228"/>
      <c r="P58" s="228"/>
      <c r="Q58" s="229"/>
      <c r="R58" s="968"/>
    </row>
    <row r="59" spans="1:18">
      <c r="A59" s="226" t="s">
        <v>196</v>
      </c>
      <c r="B59" s="959"/>
      <c r="C59" s="960"/>
      <c r="D59" s="960"/>
      <c r="E59" s="960"/>
      <c r="F59" s="960"/>
      <c r="G59" s="960"/>
      <c r="H59" s="859">
        <f t="shared" ref="H59:Q59" si="11">H55-H70</f>
        <v>0</v>
      </c>
      <c r="I59" s="857">
        <f t="shared" si="11"/>
        <v>0</v>
      </c>
      <c r="J59" s="857">
        <f t="shared" si="11"/>
        <v>0</v>
      </c>
      <c r="K59" s="857">
        <f t="shared" si="11"/>
        <v>0</v>
      </c>
      <c r="L59" s="857">
        <f t="shared" si="11"/>
        <v>0</v>
      </c>
      <c r="M59" s="857">
        <f t="shared" si="11"/>
        <v>0</v>
      </c>
      <c r="N59" s="857">
        <f t="shared" si="11"/>
        <v>0</v>
      </c>
      <c r="O59" s="857">
        <f t="shared" si="11"/>
        <v>0</v>
      </c>
      <c r="P59" s="857">
        <f t="shared" si="11"/>
        <v>0</v>
      </c>
      <c r="Q59" s="858">
        <f t="shared" si="11"/>
        <v>0</v>
      </c>
      <c r="R59" s="969" t="s">
        <v>263</v>
      </c>
    </row>
    <row r="60" spans="1:18" s="230" customFormat="1">
      <c r="A60" s="231" t="s">
        <v>129</v>
      </c>
      <c r="B60" s="721"/>
      <c r="C60" s="722"/>
      <c r="D60" s="723"/>
      <c r="E60" s="724"/>
      <c r="F60" s="724"/>
      <c r="G60" s="724"/>
      <c r="H60" s="227"/>
      <c r="I60" s="228"/>
      <c r="J60" s="228"/>
      <c r="K60" s="228"/>
      <c r="L60" s="228"/>
      <c r="M60" s="228"/>
      <c r="N60" s="228"/>
      <c r="O60" s="228"/>
      <c r="P60" s="228"/>
      <c r="Q60" s="229"/>
      <c r="R60" s="970"/>
    </row>
    <row r="61" spans="1:18">
      <c r="A61" s="284" t="s">
        <v>277</v>
      </c>
      <c r="B61" s="855">
        <f>B$59*EmploymentSector!D2</f>
        <v>0</v>
      </c>
      <c r="C61" s="285">
        <f>C$59*EmploymentSector!E2</f>
        <v>0</v>
      </c>
      <c r="D61" s="285">
        <f>D$59*EmploymentSector!F2</f>
        <v>0</v>
      </c>
      <c r="E61" s="285">
        <f>E$59*EmploymentSector!G2</f>
        <v>0</v>
      </c>
      <c r="F61" s="285">
        <f>F$59*EmploymentSector!H2</f>
        <v>0</v>
      </c>
      <c r="G61" s="285">
        <f>G$59*EmploymentSector!I2</f>
        <v>0</v>
      </c>
      <c r="H61" s="893" t="e">
        <f>H$59*G61/G$59</f>
        <v>#DIV/0!</v>
      </c>
      <c r="I61" s="894" t="e">
        <f t="shared" ref="I61:Q61" si="12">I$59*H61/H$59</f>
        <v>#DIV/0!</v>
      </c>
      <c r="J61" s="894" t="e">
        <f t="shared" si="12"/>
        <v>#DIV/0!</v>
      </c>
      <c r="K61" s="894" t="e">
        <f t="shared" si="12"/>
        <v>#DIV/0!</v>
      </c>
      <c r="L61" s="894" t="e">
        <f t="shared" si="12"/>
        <v>#DIV/0!</v>
      </c>
      <c r="M61" s="894" t="e">
        <f t="shared" si="12"/>
        <v>#DIV/0!</v>
      </c>
      <c r="N61" s="894" t="e">
        <f t="shared" si="12"/>
        <v>#DIV/0!</v>
      </c>
      <c r="O61" s="894" t="e">
        <f t="shared" si="12"/>
        <v>#DIV/0!</v>
      </c>
      <c r="P61" s="894" t="e">
        <f t="shared" si="12"/>
        <v>#DIV/0!</v>
      </c>
      <c r="Q61" s="895" t="e">
        <f t="shared" si="12"/>
        <v>#DIV/0!</v>
      </c>
      <c r="R61" s="968" t="s">
        <v>361</v>
      </c>
    </row>
    <row r="62" spans="1:18">
      <c r="A62" s="284" t="s">
        <v>278</v>
      </c>
      <c r="B62" s="855">
        <f>B$59*EmploymentSector!D3</f>
        <v>0</v>
      </c>
      <c r="C62" s="285">
        <f>C$59*EmploymentSector!E3</f>
        <v>0</v>
      </c>
      <c r="D62" s="285">
        <f>D$59*EmploymentSector!F3</f>
        <v>0</v>
      </c>
      <c r="E62" s="285">
        <f>E$59*EmploymentSector!G3</f>
        <v>0</v>
      </c>
      <c r="F62" s="285">
        <f>F$59*EmploymentSector!H3</f>
        <v>0</v>
      </c>
      <c r="G62" s="285">
        <f>G$59*EmploymentSector!I3</f>
        <v>0</v>
      </c>
      <c r="H62" s="893" t="e">
        <f>H$59*G62/G$59</f>
        <v>#DIV/0!</v>
      </c>
      <c r="I62" s="894" t="e">
        <f t="shared" ref="I62:Q62" si="13">I$59*H62/H$59</f>
        <v>#DIV/0!</v>
      </c>
      <c r="J62" s="894" t="e">
        <f t="shared" si="13"/>
        <v>#DIV/0!</v>
      </c>
      <c r="K62" s="894" t="e">
        <f t="shared" si="13"/>
        <v>#DIV/0!</v>
      </c>
      <c r="L62" s="894" t="e">
        <f t="shared" si="13"/>
        <v>#DIV/0!</v>
      </c>
      <c r="M62" s="894" t="e">
        <f t="shared" si="13"/>
        <v>#DIV/0!</v>
      </c>
      <c r="N62" s="894" t="e">
        <f t="shared" si="13"/>
        <v>#DIV/0!</v>
      </c>
      <c r="O62" s="894" t="e">
        <f t="shared" si="13"/>
        <v>#DIV/0!</v>
      </c>
      <c r="P62" s="894" t="e">
        <f t="shared" si="13"/>
        <v>#DIV/0!</v>
      </c>
      <c r="Q62" s="895" t="e">
        <f t="shared" si="13"/>
        <v>#DIV/0!</v>
      </c>
      <c r="R62" s="968"/>
    </row>
    <row r="63" spans="1:18" s="230" customFormat="1">
      <c r="A63" s="231" t="s">
        <v>130</v>
      </c>
      <c r="B63" s="720"/>
      <c r="C63" s="285"/>
      <c r="D63" s="285"/>
      <c r="E63" s="285"/>
      <c r="F63" s="285"/>
      <c r="G63" s="285"/>
      <c r="H63" s="227"/>
      <c r="I63" s="228"/>
      <c r="J63" s="228"/>
      <c r="K63" s="228"/>
      <c r="L63" s="228"/>
      <c r="M63" s="228"/>
      <c r="N63" s="228"/>
      <c r="O63" s="228"/>
      <c r="P63" s="228"/>
      <c r="Q63" s="229"/>
      <c r="R63" s="970"/>
    </row>
    <row r="64" spans="1:18">
      <c r="A64" s="284" t="s">
        <v>277</v>
      </c>
      <c r="B64" s="855">
        <f>B$59*EmploymentSector!D4</f>
        <v>0</v>
      </c>
      <c r="C64" s="285">
        <f>C$59*EmploymentSector!E4</f>
        <v>0</v>
      </c>
      <c r="D64" s="285">
        <f>D$59*EmploymentSector!F4</f>
        <v>0</v>
      </c>
      <c r="E64" s="285">
        <f>E$59*EmploymentSector!G4</f>
        <v>0</v>
      </c>
      <c r="F64" s="285">
        <f>F$59*EmploymentSector!H4</f>
        <v>0</v>
      </c>
      <c r="G64" s="285">
        <f>G$59*EmploymentSector!I4</f>
        <v>0</v>
      </c>
      <c r="H64" s="893" t="e">
        <f>H$59*G64/G$59</f>
        <v>#DIV/0!</v>
      </c>
      <c r="I64" s="894" t="e">
        <f t="shared" ref="I64:Q64" si="14">I$59*H64/H$59</f>
        <v>#DIV/0!</v>
      </c>
      <c r="J64" s="894" t="e">
        <f t="shared" si="14"/>
        <v>#DIV/0!</v>
      </c>
      <c r="K64" s="894" t="e">
        <f t="shared" si="14"/>
        <v>#DIV/0!</v>
      </c>
      <c r="L64" s="894" t="e">
        <f t="shared" si="14"/>
        <v>#DIV/0!</v>
      </c>
      <c r="M64" s="894" t="e">
        <f t="shared" si="14"/>
        <v>#DIV/0!</v>
      </c>
      <c r="N64" s="894" t="e">
        <f t="shared" si="14"/>
        <v>#DIV/0!</v>
      </c>
      <c r="O64" s="894" t="e">
        <f t="shared" si="14"/>
        <v>#DIV/0!</v>
      </c>
      <c r="P64" s="894" t="e">
        <f t="shared" si="14"/>
        <v>#DIV/0!</v>
      </c>
      <c r="Q64" s="895" t="e">
        <f t="shared" si="14"/>
        <v>#DIV/0!</v>
      </c>
      <c r="R64" s="968"/>
    </row>
    <row r="65" spans="1:18">
      <c r="A65" s="284" t="s">
        <v>278</v>
      </c>
      <c r="B65" s="855">
        <f>B$59*EmploymentSector!D5</f>
        <v>0</v>
      </c>
      <c r="C65" s="285">
        <f>C$59*EmploymentSector!E5</f>
        <v>0</v>
      </c>
      <c r="D65" s="285">
        <f>D$59*EmploymentSector!F5</f>
        <v>0</v>
      </c>
      <c r="E65" s="285">
        <f>E$59*EmploymentSector!G5</f>
        <v>0</v>
      </c>
      <c r="F65" s="285">
        <f>F$59*EmploymentSector!H5</f>
        <v>0</v>
      </c>
      <c r="G65" s="285">
        <f>G$59*EmploymentSector!I5</f>
        <v>0</v>
      </c>
      <c r="H65" s="893" t="e">
        <f>H$59*G65/G$59</f>
        <v>#DIV/0!</v>
      </c>
      <c r="I65" s="894" t="e">
        <f t="shared" ref="I65:Q65" si="15">I$59*H65/H$59</f>
        <v>#DIV/0!</v>
      </c>
      <c r="J65" s="894" t="e">
        <f t="shared" si="15"/>
        <v>#DIV/0!</v>
      </c>
      <c r="K65" s="894" t="e">
        <f t="shared" si="15"/>
        <v>#DIV/0!</v>
      </c>
      <c r="L65" s="894" t="e">
        <f t="shared" si="15"/>
        <v>#DIV/0!</v>
      </c>
      <c r="M65" s="894" t="e">
        <f t="shared" si="15"/>
        <v>#DIV/0!</v>
      </c>
      <c r="N65" s="894" t="e">
        <f t="shared" si="15"/>
        <v>#DIV/0!</v>
      </c>
      <c r="O65" s="894" t="e">
        <f t="shared" si="15"/>
        <v>#DIV/0!</v>
      </c>
      <c r="P65" s="894" t="e">
        <f t="shared" si="15"/>
        <v>#DIV/0!</v>
      </c>
      <c r="Q65" s="895" t="e">
        <f t="shared" si="15"/>
        <v>#DIV/0!</v>
      </c>
      <c r="R65" s="968"/>
    </row>
    <row r="66" spans="1:18" s="230" customFormat="1">
      <c r="A66" s="231" t="s">
        <v>274</v>
      </c>
      <c r="B66" s="720"/>
      <c r="C66" s="285"/>
      <c r="D66" s="285"/>
      <c r="E66" s="285"/>
      <c r="F66" s="285"/>
      <c r="G66" s="285"/>
      <c r="H66" s="227"/>
      <c r="I66" s="228"/>
      <c r="J66" s="228"/>
      <c r="K66" s="228"/>
      <c r="L66" s="228"/>
      <c r="M66" s="228"/>
      <c r="N66" s="228"/>
      <c r="O66" s="228"/>
      <c r="P66" s="228"/>
      <c r="Q66" s="229"/>
      <c r="R66" s="970"/>
    </row>
    <row r="67" spans="1:18">
      <c r="A67" s="284" t="s">
        <v>277</v>
      </c>
      <c r="B67" s="855">
        <f>B$59*EmploymentSector!D6</f>
        <v>0</v>
      </c>
      <c r="C67" s="285">
        <f>C$59*EmploymentSector!E6</f>
        <v>0</v>
      </c>
      <c r="D67" s="285">
        <f>D$59*EmploymentSector!F6</f>
        <v>0</v>
      </c>
      <c r="E67" s="285">
        <f>E$59*EmploymentSector!G6</f>
        <v>0</v>
      </c>
      <c r="F67" s="285">
        <f>F$59*EmploymentSector!H6</f>
        <v>0</v>
      </c>
      <c r="G67" s="285">
        <f>G$59*EmploymentSector!I6</f>
        <v>0</v>
      </c>
      <c r="H67" s="893" t="e">
        <f>H$59*G67/G$59</f>
        <v>#DIV/0!</v>
      </c>
      <c r="I67" s="894" t="e">
        <f t="shared" ref="I67:Q67" si="16">I$59*H67/H$59</f>
        <v>#DIV/0!</v>
      </c>
      <c r="J67" s="894" t="e">
        <f t="shared" si="16"/>
        <v>#DIV/0!</v>
      </c>
      <c r="K67" s="894" t="e">
        <f t="shared" si="16"/>
        <v>#DIV/0!</v>
      </c>
      <c r="L67" s="894" t="e">
        <f t="shared" si="16"/>
        <v>#DIV/0!</v>
      </c>
      <c r="M67" s="894" t="e">
        <f t="shared" si="16"/>
        <v>#DIV/0!</v>
      </c>
      <c r="N67" s="894" t="e">
        <f t="shared" si="16"/>
        <v>#DIV/0!</v>
      </c>
      <c r="O67" s="894" t="e">
        <f t="shared" si="16"/>
        <v>#DIV/0!</v>
      </c>
      <c r="P67" s="894" t="e">
        <f t="shared" si="16"/>
        <v>#DIV/0!</v>
      </c>
      <c r="Q67" s="895" t="e">
        <f t="shared" si="16"/>
        <v>#DIV/0!</v>
      </c>
      <c r="R67" s="968"/>
    </row>
    <row r="68" spans="1:18">
      <c r="A68" s="284" t="s">
        <v>278</v>
      </c>
      <c r="B68" s="855">
        <f>B$59*EmploymentSector!D7</f>
        <v>0</v>
      </c>
      <c r="C68" s="285">
        <f>C$59*EmploymentSector!E7</f>
        <v>0</v>
      </c>
      <c r="D68" s="285">
        <f>D$59*EmploymentSector!F7</f>
        <v>0</v>
      </c>
      <c r="E68" s="285">
        <f>E$59*EmploymentSector!G7</f>
        <v>0</v>
      </c>
      <c r="F68" s="285">
        <f>F$59*EmploymentSector!H7</f>
        <v>0</v>
      </c>
      <c r="G68" s="285">
        <f>G$59*EmploymentSector!I7</f>
        <v>0</v>
      </c>
      <c r="H68" s="893" t="e">
        <f>H$59*G68/G$59</f>
        <v>#DIV/0!</v>
      </c>
      <c r="I68" s="894" t="e">
        <f t="shared" ref="I68:Q68" si="17">I$59*H68/H$59</f>
        <v>#DIV/0!</v>
      </c>
      <c r="J68" s="894" t="e">
        <f t="shared" si="17"/>
        <v>#DIV/0!</v>
      </c>
      <c r="K68" s="894" t="e">
        <f t="shared" si="17"/>
        <v>#DIV/0!</v>
      </c>
      <c r="L68" s="894" t="e">
        <f t="shared" si="17"/>
        <v>#DIV/0!</v>
      </c>
      <c r="M68" s="894" t="e">
        <f t="shared" si="17"/>
        <v>#DIV/0!</v>
      </c>
      <c r="N68" s="894" t="e">
        <f t="shared" si="17"/>
        <v>#DIV/0!</v>
      </c>
      <c r="O68" s="894" t="e">
        <f t="shared" si="17"/>
        <v>#DIV/0!</v>
      </c>
      <c r="P68" s="894" t="e">
        <f t="shared" si="17"/>
        <v>#DIV/0!</v>
      </c>
      <c r="Q68" s="895" t="e">
        <f t="shared" si="17"/>
        <v>#DIV/0!</v>
      </c>
      <c r="R68" s="968"/>
    </row>
    <row r="69" spans="1:18">
      <c r="A69" s="231"/>
      <c r="B69" s="209"/>
      <c r="C69" s="210"/>
      <c r="D69" s="210"/>
      <c r="E69" s="210"/>
      <c r="F69" s="210"/>
      <c r="G69" s="210"/>
      <c r="H69" s="227"/>
      <c r="I69" s="228"/>
      <c r="J69" s="228"/>
      <c r="K69" s="228"/>
      <c r="L69" s="228"/>
      <c r="M69" s="228"/>
      <c r="N69" s="228"/>
      <c r="O69" s="228"/>
      <c r="P69" s="228"/>
      <c r="Q69" s="229"/>
      <c r="R69" s="968"/>
    </row>
    <row r="70" spans="1:18">
      <c r="A70" s="226" t="s">
        <v>197</v>
      </c>
      <c r="B70" s="961"/>
      <c r="C70" s="961"/>
      <c r="D70" s="961"/>
      <c r="E70" s="962"/>
      <c r="F70" s="962"/>
      <c r="G70" s="962"/>
      <c r="H70" s="855">
        <f>H71*H55/100</f>
        <v>0</v>
      </c>
      <c r="I70" s="285">
        <f t="shared" ref="I70:Q70" si="18">I71*I55/100</f>
        <v>0</v>
      </c>
      <c r="J70" s="285">
        <f t="shared" si="18"/>
        <v>0</v>
      </c>
      <c r="K70" s="285">
        <f t="shared" si="18"/>
        <v>0</v>
      </c>
      <c r="L70" s="285">
        <f t="shared" si="18"/>
        <v>0</v>
      </c>
      <c r="M70" s="285">
        <f t="shared" si="18"/>
        <v>0</v>
      </c>
      <c r="N70" s="285">
        <f t="shared" si="18"/>
        <v>0</v>
      </c>
      <c r="O70" s="285">
        <f t="shared" si="18"/>
        <v>0</v>
      </c>
      <c r="P70" s="285">
        <f t="shared" si="18"/>
        <v>0</v>
      </c>
      <c r="Q70" s="856">
        <f t="shared" si="18"/>
        <v>0</v>
      </c>
      <c r="R70" s="968"/>
    </row>
    <row r="71" spans="1:18">
      <c r="A71" s="226" t="s">
        <v>150</v>
      </c>
      <c r="B71" s="963"/>
      <c r="C71" s="964"/>
      <c r="D71" s="964"/>
      <c r="E71" s="964"/>
      <c r="F71" s="964"/>
      <c r="G71" s="964"/>
      <c r="H71" s="965"/>
      <c r="I71" s="966"/>
      <c r="J71" s="966"/>
      <c r="K71" s="966"/>
      <c r="L71" s="966"/>
      <c r="M71" s="966"/>
      <c r="N71" s="966"/>
      <c r="O71" s="966"/>
      <c r="P71" s="966"/>
      <c r="Q71" s="967"/>
      <c r="R71" s="968" t="s">
        <v>261</v>
      </c>
    </row>
    <row r="72" spans="1:18">
      <c r="A72" s="231"/>
      <c r="B72" s="209"/>
      <c r="C72" s="210"/>
      <c r="D72" s="210"/>
      <c r="E72" s="210"/>
      <c r="F72" s="210"/>
      <c r="G72" s="210"/>
      <c r="H72" s="209"/>
      <c r="I72" s="210"/>
      <c r="J72" s="210"/>
      <c r="K72" s="210"/>
      <c r="L72" s="210"/>
      <c r="M72" s="210"/>
      <c r="N72" s="210"/>
      <c r="O72" s="210"/>
      <c r="P72" s="210"/>
      <c r="Q72" s="211"/>
      <c r="R72" s="257"/>
    </row>
    <row r="73" spans="1:18">
      <c r="A73" s="237"/>
      <c r="B73" s="238"/>
      <c r="C73" s="239"/>
      <c r="D73" s="239"/>
      <c r="E73" s="240"/>
      <c r="F73" s="240"/>
      <c r="G73" s="240"/>
      <c r="H73" s="242"/>
      <c r="I73" s="240"/>
      <c r="J73" s="240"/>
      <c r="K73" s="240"/>
      <c r="L73" s="240"/>
      <c r="M73" s="240"/>
      <c r="N73" s="240"/>
      <c r="O73" s="240"/>
      <c r="P73" s="240"/>
      <c r="Q73" s="241"/>
      <c r="R73" s="212"/>
    </row>
  </sheetData>
  <sheetProtection password="CC3D" sheet="1" objects="1" scenarios="1"/>
  <mergeCells count="8">
    <mergeCell ref="R8:R9"/>
    <mergeCell ref="R30:R31"/>
    <mergeCell ref="B8:G8"/>
    <mergeCell ref="B30:G30"/>
    <mergeCell ref="P4:Q4"/>
    <mergeCell ref="P5:Q5"/>
    <mergeCell ref="H8:Q8"/>
    <mergeCell ref="H30:Q30"/>
  </mergeCells>
  <phoneticPr fontId="0" type="noConversion"/>
  <printOptions horizontalCentered="1"/>
  <pageMargins left="0.70000000000000007" right="0.70000000000000007" top="0.75000000000000011" bottom="0.75000000000000011" header="0.30000000000000004" footer="0.30000000000000004"/>
  <pageSetup paperSize="9" scale="41" orientation="landscape" r:id="rId1"/>
  <headerFooter alignWithMargins="0"/>
  <ignoredErrors>
    <ignoredError sqref="J72 K72:Q7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3" tint="-0.249977111117893"/>
  </sheetPr>
  <dimension ref="A1:R52"/>
  <sheetViews>
    <sheetView topLeftCell="A6" zoomScaleNormal="100" zoomScaleSheetLayoutView="80" workbookViewId="0">
      <selection activeCell="A25" sqref="A25"/>
    </sheetView>
  </sheetViews>
  <sheetFormatPr defaultColWidth="8.85546875" defaultRowHeight="15"/>
  <cols>
    <col min="1" max="1" width="42.42578125" style="29" customWidth="1"/>
    <col min="2" max="14" width="9.85546875" style="29" bestFit="1" customWidth="1"/>
    <col min="15" max="15" width="14.5703125" style="29" bestFit="1" customWidth="1"/>
    <col min="16" max="16" width="9.85546875" style="29" bestFit="1" customWidth="1"/>
    <col min="17" max="17" width="17.140625" style="29" bestFit="1" customWidth="1"/>
    <col min="18" max="18" width="25.85546875" style="29" customWidth="1"/>
    <col min="19" max="16384" width="8.85546875" style="29"/>
  </cols>
  <sheetData>
    <row r="1" spans="1:18" ht="21">
      <c r="A1" s="125" t="s">
        <v>170</v>
      </c>
    </row>
    <row r="2" spans="1:18" ht="9.9499999999999993" customHeight="1">
      <c r="A2" s="28"/>
    </row>
    <row r="3" spans="1:18" customFormat="1">
      <c r="A3" s="29"/>
      <c r="B3" s="29"/>
      <c r="C3" s="29"/>
      <c r="O3" s="134" t="s">
        <v>206</v>
      </c>
      <c r="P3" s="135"/>
      <c r="Q3" s="146" t="str">
        <f ca="1">CELL("contents",README!C6)</f>
        <v>1.0</v>
      </c>
    </row>
    <row r="4" spans="1:18" customFormat="1">
      <c r="A4" s="29"/>
      <c r="B4" s="29"/>
      <c r="C4" s="29"/>
      <c r="G4" s="267"/>
      <c r="O4" s="134" t="s">
        <v>202</v>
      </c>
      <c r="P4" s="135"/>
      <c r="Q4" s="146" t="str">
        <f ca="1">CELL("contents",README!C7)</f>
        <v>Thailand</v>
      </c>
    </row>
    <row r="5" spans="1:18" customFormat="1">
      <c r="A5" s="29"/>
      <c r="B5" s="29"/>
      <c r="C5" s="29"/>
      <c r="O5" s="134" t="s">
        <v>207</v>
      </c>
      <c r="P5" s="1106">
        <f ca="1">CELL("contents",README!B8)</f>
        <v>40664.416666666664</v>
      </c>
      <c r="Q5" s="1106"/>
    </row>
    <row r="6" spans="1:18" customFormat="1">
      <c r="A6" s="29"/>
      <c r="B6" s="29"/>
      <c r="C6" s="29"/>
      <c r="O6" s="134" t="s">
        <v>198</v>
      </c>
      <c r="P6" s="1106">
        <f ca="1">CELL("contents",README!B9)</f>
        <v>40960.060671296298</v>
      </c>
      <c r="Q6" s="1106"/>
    </row>
    <row r="7" spans="1:18" customFormat="1">
      <c r="A7" s="29"/>
      <c r="B7" s="29"/>
      <c r="C7" s="29"/>
      <c r="O7" s="134" t="s">
        <v>199</v>
      </c>
      <c r="P7" s="135"/>
      <c r="Q7" s="146">
        <f ca="1">CELL("contents",README!C10)</f>
        <v>0</v>
      </c>
    </row>
    <row r="8" spans="1:18" ht="9.9499999999999993" customHeight="1"/>
    <row r="9" spans="1:18" ht="15" customHeight="1">
      <c r="A9" s="58" t="s">
        <v>208</v>
      </c>
    </row>
    <row r="10" spans="1:18" ht="9.9499999999999993" customHeight="1"/>
    <row r="11" spans="1:18" ht="17.25">
      <c r="A11" s="151"/>
      <c r="B11" s="1121" t="s">
        <v>131</v>
      </c>
      <c r="C11" s="1122"/>
      <c r="D11" s="1122"/>
      <c r="E11" s="1122"/>
      <c r="F11" s="1122"/>
      <c r="G11" s="1122"/>
      <c r="H11" s="1121" t="s">
        <v>135</v>
      </c>
      <c r="I11" s="1122"/>
      <c r="J11" s="1122"/>
      <c r="K11" s="1122"/>
      <c r="L11" s="1122"/>
      <c r="M11" s="1122"/>
      <c r="N11" s="1122"/>
      <c r="O11" s="1122"/>
      <c r="P11" s="1122"/>
      <c r="Q11" s="1123"/>
      <c r="R11" s="1124" t="s">
        <v>152</v>
      </c>
    </row>
    <row r="12" spans="1:18" ht="17.25">
      <c r="A12" s="152" t="s">
        <v>171</v>
      </c>
      <c r="B12" s="153">
        <v>2005</v>
      </c>
      <c r="C12" s="154">
        <v>2006</v>
      </c>
      <c r="D12" s="154">
        <v>2007</v>
      </c>
      <c r="E12" s="154">
        <v>2008</v>
      </c>
      <c r="F12" s="154">
        <v>2009</v>
      </c>
      <c r="G12" s="154">
        <v>2010</v>
      </c>
      <c r="H12" s="153">
        <v>2011</v>
      </c>
      <c r="I12" s="154">
        <v>2012</v>
      </c>
      <c r="J12" s="154">
        <v>2013</v>
      </c>
      <c r="K12" s="154">
        <v>2014</v>
      </c>
      <c r="L12" s="154">
        <v>2015</v>
      </c>
      <c r="M12" s="154">
        <v>2016</v>
      </c>
      <c r="N12" s="154">
        <v>2017</v>
      </c>
      <c r="O12" s="154">
        <v>2018</v>
      </c>
      <c r="P12" s="154">
        <v>2019</v>
      </c>
      <c r="Q12" s="155">
        <v>2020</v>
      </c>
      <c r="R12" s="1125"/>
    </row>
    <row r="13" spans="1:18" ht="40.5" customHeight="1">
      <c r="B13" s="30"/>
      <c r="C13" s="31"/>
      <c r="D13" s="31"/>
      <c r="E13" s="31"/>
      <c r="F13" s="31"/>
      <c r="G13" s="31"/>
      <c r="H13" s="30"/>
      <c r="I13" s="31"/>
      <c r="J13" s="31"/>
      <c r="K13" s="31"/>
      <c r="L13" s="31"/>
      <c r="M13" s="31"/>
      <c r="N13" s="31"/>
      <c r="O13" s="31"/>
      <c r="P13" s="31"/>
      <c r="Q13" s="32"/>
      <c r="R13" s="28"/>
    </row>
    <row r="14" spans="1:18" ht="21" customHeight="1">
      <c r="A14" s="33" t="s">
        <v>31</v>
      </c>
      <c r="B14" s="275">
        <v>1417596</v>
      </c>
      <c r="C14" s="276">
        <v>1567372</v>
      </c>
      <c r="D14" s="276">
        <v>1613600</v>
      </c>
      <c r="E14" s="276">
        <v>1637910</v>
      </c>
      <c r="F14" s="276">
        <v>1630418</v>
      </c>
      <c r="G14" s="276">
        <v>1725551</v>
      </c>
      <c r="H14" s="277">
        <v>1907570</v>
      </c>
      <c r="I14" s="278">
        <v>2221592</v>
      </c>
      <c r="J14" s="278">
        <v>2502858</v>
      </c>
      <c r="K14" s="278">
        <v>2768148</v>
      </c>
      <c r="L14" s="278">
        <v>3030265</v>
      </c>
      <c r="M14" s="278">
        <v>3298295</v>
      </c>
      <c r="N14" s="278">
        <v>3578632</v>
      </c>
      <c r="O14" s="278">
        <v>3875932</v>
      </c>
      <c r="P14" s="278">
        <v>4193798</v>
      </c>
      <c r="Q14" s="279">
        <v>4535247</v>
      </c>
    </row>
    <row r="15" spans="1:18" ht="20.25" hidden="1" customHeight="1" thickBot="1">
      <c r="A15" s="34" t="s">
        <v>90</v>
      </c>
      <c r="B15" s="30"/>
      <c r="C15" s="31"/>
      <c r="D15" s="31"/>
      <c r="E15" s="31"/>
      <c r="F15" s="31"/>
      <c r="G15" s="31"/>
      <c r="H15" s="30"/>
      <c r="I15" s="31"/>
      <c r="J15" s="31"/>
      <c r="K15" s="31"/>
      <c r="L15" s="31"/>
      <c r="M15" s="31"/>
      <c r="N15" s="31"/>
      <c r="O15" s="31"/>
      <c r="P15" s="31"/>
      <c r="Q15" s="32"/>
    </row>
    <row r="16" spans="1:18" hidden="1">
      <c r="A16" s="33" t="s">
        <v>32</v>
      </c>
      <c r="B16" s="25"/>
      <c r="C16" s="31"/>
      <c r="D16" s="31"/>
      <c r="E16" s="31"/>
      <c r="F16" s="26"/>
      <c r="G16" s="27"/>
      <c r="H16" s="25"/>
      <c r="I16" s="26"/>
      <c r="J16" s="26"/>
      <c r="K16" s="26"/>
      <c r="L16" s="26"/>
      <c r="M16" s="26"/>
      <c r="N16" s="26"/>
      <c r="O16" s="26"/>
      <c r="P16" s="26"/>
      <c r="Q16" s="27"/>
    </row>
    <row r="17" spans="1:18" hidden="1">
      <c r="A17" s="35" t="s">
        <v>33</v>
      </c>
      <c r="B17" s="25"/>
      <c r="C17" s="31"/>
      <c r="D17" s="31"/>
      <c r="E17" s="31"/>
      <c r="F17" s="26"/>
      <c r="G17" s="27"/>
      <c r="H17" s="25"/>
      <c r="I17" s="26"/>
      <c r="J17" s="26"/>
      <c r="K17" s="26"/>
      <c r="L17" s="26"/>
      <c r="M17" s="26"/>
      <c r="N17" s="26"/>
      <c r="O17" s="26"/>
      <c r="P17" s="26"/>
      <c r="Q17" s="27"/>
    </row>
    <row r="18" spans="1:18" hidden="1">
      <c r="A18" s="171" t="s">
        <v>34</v>
      </c>
      <c r="B18" s="75"/>
      <c r="C18" s="73"/>
      <c r="D18" s="73"/>
      <c r="E18" s="73"/>
      <c r="F18" s="76"/>
      <c r="G18" s="77"/>
      <c r="H18" s="75"/>
      <c r="I18" s="76"/>
      <c r="J18" s="76"/>
      <c r="K18" s="76"/>
      <c r="L18" s="76"/>
      <c r="M18" s="76"/>
      <c r="N18" s="76"/>
      <c r="O18" s="76"/>
      <c r="P18" s="76"/>
      <c r="Q18" s="77"/>
      <c r="R18" s="74"/>
    </row>
    <row r="19" spans="1:18" hidden="1">
      <c r="A19" s="78" t="s">
        <v>35</v>
      </c>
      <c r="B19" s="99"/>
      <c r="C19" s="100"/>
      <c r="D19" s="100"/>
      <c r="E19" s="100"/>
      <c r="F19" s="100"/>
      <c r="G19" s="100"/>
      <c r="H19" s="85"/>
      <c r="I19" s="86"/>
      <c r="J19" s="86"/>
      <c r="K19" s="86"/>
      <c r="L19" s="86"/>
      <c r="M19" s="86"/>
      <c r="N19" s="86"/>
      <c r="O19" s="86"/>
      <c r="P19" s="86"/>
      <c r="Q19" s="87"/>
      <c r="R19" s="74"/>
    </row>
    <row r="20" spans="1:18" hidden="1">
      <c r="A20" s="78" t="s">
        <v>36</v>
      </c>
      <c r="B20" s="99"/>
      <c r="C20" s="100"/>
      <c r="D20" s="100"/>
      <c r="E20" s="100"/>
      <c r="F20" s="100"/>
      <c r="G20" s="100"/>
      <c r="H20" s="85"/>
      <c r="I20" s="86"/>
      <c r="J20" s="86"/>
      <c r="K20" s="86"/>
      <c r="L20" s="86"/>
      <c r="M20" s="86"/>
      <c r="N20" s="86"/>
      <c r="O20" s="86"/>
      <c r="P20" s="86"/>
      <c r="Q20" s="87"/>
      <c r="R20" s="74"/>
    </row>
    <row r="21" spans="1:18" hidden="1">
      <c r="A21" s="78" t="s">
        <v>37</v>
      </c>
      <c r="B21" s="99"/>
      <c r="C21" s="100"/>
      <c r="D21" s="100"/>
      <c r="E21" s="100"/>
      <c r="F21" s="100"/>
      <c r="G21" s="100"/>
      <c r="H21" s="85"/>
      <c r="I21" s="86"/>
      <c r="J21" s="86"/>
      <c r="K21" s="86"/>
      <c r="L21" s="86"/>
      <c r="M21" s="86"/>
      <c r="N21" s="86"/>
      <c r="O21" s="86"/>
      <c r="P21" s="86"/>
      <c r="Q21" s="87"/>
      <c r="R21" s="74"/>
    </row>
    <row r="22" spans="1:18" ht="9.9499999999999993" hidden="1" customHeight="1" thickBot="1">
      <c r="A22" s="171"/>
      <c r="B22" s="99"/>
      <c r="C22" s="100"/>
      <c r="D22" s="100"/>
      <c r="E22" s="100"/>
      <c r="F22" s="100"/>
      <c r="G22" s="100"/>
      <c r="H22" s="85"/>
      <c r="I22" s="86"/>
      <c r="J22" s="86"/>
      <c r="K22" s="86"/>
      <c r="L22" s="86"/>
      <c r="M22" s="86"/>
      <c r="N22" s="86"/>
      <c r="O22" s="86"/>
      <c r="P22" s="86"/>
      <c r="Q22" s="87"/>
      <c r="R22" s="74"/>
    </row>
    <row r="23" spans="1:18" ht="17.25" hidden="1">
      <c r="A23" s="36" t="s">
        <v>172</v>
      </c>
      <c r="B23" s="79"/>
      <c r="C23" s="101"/>
      <c r="D23" s="101"/>
      <c r="E23" s="101"/>
      <c r="F23" s="80"/>
      <c r="G23" s="81"/>
      <c r="H23" s="82"/>
      <c r="I23" s="83"/>
      <c r="J23" s="83"/>
      <c r="K23" s="83"/>
      <c r="L23" s="83"/>
      <c r="M23" s="83"/>
      <c r="N23" s="83"/>
      <c r="O23" s="83"/>
      <c r="P23" s="83"/>
      <c r="Q23" s="84"/>
      <c r="R23" s="37"/>
    </row>
    <row r="24" spans="1:18">
      <c r="A24" s="757"/>
    </row>
    <row r="25" spans="1:18" ht="17.25">
      <c r="A25" s="151"/>
      <c r="B25" s="1121" t="s">
        <v>131</v>
      </c>
      <c r="C25" s="1122"/>
      <c r="D25" s="1122"/>
      <c r="E25" s="1122"/>
      <c r="F25" s="1122"/>
      <c r="G25" s="1122"/>
      <c r="H25" s="1121" t="s">
        <v>135</v>
      </c>
      <c r="I25" s="1122"/>
      <c r="J25" s="1122"/>
      <c r="K25" s="1122"/>
      <c r="L25" s="1122"/>
      <c r="M25" s="1122"/>
      <c r="N25" s="1122"/>
      <c r="O25" s="1122"/>
      <c r="P25" s="1122"/>
      <c r="Q25" s="1123"/>
      <c r="R25" s="1124" t="s">
        <v>152</v>
      </c>
    </row>
    <row r="26" spans="1:18" ht="17.25">
      <c r="A26" s="152" t="s">
        <v>173</v>
      </c>
      <c r="B26" s="153">
        <v>2005</v>
      </c>
      <c r="C26" s="154">
        <v>2006</v>
      </c>
      <c r="D26" s="154">
        <v>2007</v>
      </c>
      <c r="E26" s="154">
        <v>2008</v>
      </c>
      <c r="F26" s="154">
        <v>2009</v>
      </c>
      <c r="G26" s="154">
        <v>2010</v>
      </c>
      <c r="H26" s="153">
        <v>2011</v>
      </c>
      <c r="I26" s="154">
        <v>2012</v>
      </c>
      <c r="J26" s="154">
        <v>2013</v>
      </c>
      <c r="K26" s="154">
        <v>2014</v>
      </c>
      <c r="L26" s="154">
        <v>2015</v>
      </c>
      <c r="M26" s="154">
        <v>2016</v>
      </c>
      <c r="N26" s="154">
        <v>2017</v>
      </c>
      <c r="O26" s="154">
        <v>2018</v>
      </c>
      <c r="P26" s="154">
        <v>2019</v>
      </c>
      <c r="Q26" s="155">
        <v>2020</v>
      </c>
      <c r="R26" s="1125"/>
    </row>
    <row r="27" spans="1:18" ht="9.9499999999999993" customHeight="1">
      <c r="B27" s="30"/>
      <c r="C27" s="31"/>
      <c r="D27" s="31"/>
      <c r="E27" s="31"/>
      <c r="F27" s="31"/>
      <c r="G27" s="31"/>
      <c r="H27" s="30"/>
      <c r="I27" s="31"/>
      <c r="J27" s="31"/>
      <c r="K27" s="31"/>
      <c r="L27" s="31"/>
      <c r="M27" s="31"/>
      <c r="N27" s="31"/>
      <c r="O27" s="31"/>
      <c r="P27" s="31"/>
      <c r="Q27" s="32"/>
    </row>
    <row r="28" spans="1:18" ht="40.5" customHeight="1">
      <c r="A28" s="33" t="s">
        <v>38</v>
      </c>
      <c r="B28" s="25"/>
      <c r="C28" s="31"/>
      <c r="D28" s="31"/>
      <c r="E28" s="31"/>
      <c r="F28" s="26"/>
      <c r="G28" s="26"/>
      <c r="H28" s="93"/>
      <c r="I28" s="94"/>
      <c r="J28" s="94"/>
      <c r="K28" s="94"/>
      <c r="L28" s="94"/>
      <c r="M28" s="94"/>
      <c r="N28" s="94"/>
      <c r="O28" s="94"/>
      <c r="P28" s="94"/>
      <c r="Q28" s="95"/>
    </row>
    <row r="29" spans="1:18" ht="15" customHeight="1">
      <c r="A29" s="35" t="s">
        <v>39</v>
      </c>
      <c r="B29" s="275">
        <v>1046417</v>
      </c>
      <c r="C29" s="276">
        <v>1091513</v>
      </c>
      <c r="D29" s="276">
        <v>1245984</v>
      </c>
      <c r="E29" s="276">
        <v>1361095</v>
      </c>
      <c r="F29" s="276">
        <v>1543374</v>
      </c>
      <c r="G29" s="92"/>
      <c r="H29" s="88"/>
      <c r="I29" s="89"/>
      <c r="J29" s="89"/>
      <c r="K29" s="89"/>
      <c r="L29" s="89"/>
      <c r="M29" s="89"/>
      <c r="N29" s="89"/>
      <c r="O29" s="89"/>
      <c r="P29" s="89"/>
      <c r="Q29" s="90"/>
    </row>
    <row r="30" spans="1:18" ht="15" customHeight="1">
      <c r="A30" s="35" t="s">
        <v>40</v>
      </c>
      <c r="B30" s="275">
        <v>843649</v>
      </c>
      <c r="C30" s="276">
        <v>925987</v>
      </c>
      <c r="D30" s="276">
        <v>1039270</v>
      </c>
      <c r="E30" s="276">
        <v>1120842</v>
      </c>
      <c r="F30" s="276">
        <v>1213928</v>
      </c>
      <c r="G30" s="92"/>
      <c r="H30" s="88"/>
      <c r="I30" s="89"/>
      <c r="J30" s="89"/>
      <c r="K30" s="89"/>
      <c r="L30" s="89"/>
      <c r="M30" s="89"/>
      <c r="N30" s="89"/>
      <c r="O30" s="89"/>
      <c r="P30" s="89"/>
      <c r="Q30" s="90"/>
    </row>
    <row r="31" spans="1:18" ht="15" customHeight="1">
      <c r="A31" s="35" t="s">
        <v>41</v>
      </c>
      <c r="B31" s="280">
        <v>606642</v>
      </c>
      <c r="C31" s="281">
        <v>673312</v>
      </c>
      <c r="D31" s="281">
        <v>747931</v>
      </c>
      <c r="E31" s="281">
        <v>796608</v>
      </c>
      <c r="F31" s="281">
        <v>847373</v>
      </c>
      <c r="G31" s="31"/>
      <c r="H31" s="30"/>
      <c r="I31" s="31"/>
      <c r="J31" s="31"/>
      <c r="K31" s="31"/>
      <c r="L31" s="31"/>
      <c r="M31" s="31"/>
      <c r="N31" s="31"/>
      <c r="O31" s="31"/>
      <c r="P31" s="31"/>
      <c r="Q31" s="32"/>
    </row>
    <row r="32" spans="1:18" ht="15" customHeight="1">
      <c r="A32" s="33" t="s">
        <v>42</v>
      </c>
      <c r="B32" s="25"/>
      <c r="C32" s="31"/>
      <c r="D32" s="31"/>
      <c r="E32" s="31"/>
      <c r="F32" s="26"/>
      <c r="G32" s="26"/>
      <c r="H32" s="93"/>
      <c r="I32" s="94"/>
      <c r="J32" s="94"/>
      <c r="K32" s="94"/>
      <c r="L32" s="94"/>
      <c r="M32" s="94"/>
      <c r="N32" s="94"/>
      <c r="O32" s="94"/>
      <c r="P32" s="94"/>
      <c r="Q32" s="95"/>
    </row>
    <row r="33" spans="1:18" ht="15" customHeight="1">
      <c r="A33" s="38" t="s">
        <v>43</v>
      </c>
      <c r="B33" s="25"/>
      <c r="C33" s="26"/>
      <c r="D33" s="26"/>
      <c r="E33" s="26"/>
      <c r="F33" s="26"/>
      <c r="G33" s="26"/>
      <c r="H33" s="93"/>
      <c r="I33" s="94"/>
      <c r="J33" s="94"/>
      <c r="K33" s="94"/>
      <c r="L33" s="94"/>
      <c r="M33" s="94"/>
      <c r="N33" s="94"/>
      <c r="O33" s="94"/>
      <c r="P33" s="94"/>
      <c r="Q33" s="95"/>
    </row>
    <row r="34" spans="1:18" ht="15" customHeight="1">
      <c r="A34" s="172" t="s">
        <v>45</v>
      </c>
      <c r="B34" s="282">
        <v>91237</v>
      </c>
      <c r="C34" s="283">
        <v>98254</v>
      </c>
      <c r="D34" s="283">
        <v>103796</v>
      </c>
      <c r="E34" s="283">
        <v>116193</v>
      </c>
      <c r="F34" s="283">
        <v>117244</v>
      </c>
      <c r="G34" s="100"/>
      <c r="H34" s="85"/>
      <c r="I34" s="86"/>
      <c r="J34" s="86"/>
      <c r="K34" s="86"/>
      <c r="L34" s="86"/>
      <c r="M34" s="86"/>
      <c r="N34" s="86"/>
      <c r="O34" s="86"/>
      <c r="P34" s="86"/>
      <c r="Q34" s="87"/>
      <c r="R34" s="74"/>
    </row>
    <row r="35" spans="1:18" ht="15" customHeight="1">
      <c r="A35" s="172" t="s">
        <v>44</v>
      </c>
      <c r="B35" s="99"/>
      <c r="C35" s="100"/>
      <c r="D35" s="100"/>
      <c r="E35" s="100"/>
      <c r="F35" s="100"/>
      <c r="G35" s="100"/>
      <c r="H35" s="85"/>
      <c r="I35" s="86"/>
      <c r="J35" s="86"/>
      <c r="K35" s="86"/>
      <c r="L35" s="86"/>
      <c r="M35" s="86"/>
      <c r="N35" s="86"/>
      <c r="O35" s="86"/>
      <c r="P35" s="86"/>
      <c r="Q35" s="87"/>
      <c r="R35" s="74"/>
    </row>
    <row r="36" spans="1:18" ht="15" customHeight="1">
      <c r="A36" s="172" t="s">
        <v>46</v>
      </c>
      <c r="B36" s="99"/>
      <c r="C36" s="100"/>
      <c r="D36" s="100"/>
      <c r="E36" s="100"/>
      <c r="F36" s="100"/>
      <c r="G36" s="100"/>
      <c r="H36" s="85"/>
      <c r="I36" s="86"/>
      <c r="J36" s="86"/>
      <c r="K36" s="86"/>
      <c r="L36" s="86"/>
      <c r="M36" s="86"/>
      <c r="N36" s="86"/>
      <c r="O36" s="86"/>
      <c r="P36" s="86"/>
      <c r="Q36" s="87"/>
      <c r="R36" s="74"/>
    </row>
    <row r="37" spans="1:18" ht="15" customHeight="1">
      <c r="A37" s="172" t="s">
        <v>47</v>
      </c>
      <c r="B37" s="99"/>
      <c r="C37" s="100"/>
      <c r="D37" s="100"/>
      <c r="E37" s="100"/>
      <c r="F37" s="100"/>
      <c r="G37" s="100"/>
      <c r="H37" s="85"/>
      <c r="I37" s="86"/>
      <c r="J37" s="86"/>
      <c r="K37" s="86"/>
      <c r="L37" s="86"/>
      <c r="M37" s="86"/>
      <c r="N37" s="86"/>
      <c r="O37" s="86"/>
      <c r="P37" s="86"/>
      <c r="Q37" s="87"/>
      <c r="R37" s="74"/>
    </row>
    <row r="38" spans="1:18" ht="15" customHeight="1">
      <c r="A38" s="38" t="s">
        <v>48</v>
      </c>
      <c r="B38" s="91"/>
      <c r="C38" s="92"/>
      <c r="D38" s="92"/>
      <c r="E38" s="92"/>
      <c r="F38" s="92"/>
      <c r="G38" s="92"/>
      <c r="H38" s="88"/>
      <c r="I38" s="89"/>
      <c r="J38" s="89"/>
      <c r="K38" s="89"/>
      <c r="L38" s="89"/>
      <c r="M38" s="89"/>
      <c r="N38" s="89"/>
      <c r="O38" s="89"/>
      <c r="P38" s="89"/>
      <c r="Q38" s="90"/>
    </row>
    <row r="39" spans="1:18" ht="15" customHeight="1">
      <c r="A39" s="38" t="s">
        <v>49</v>
      </c>
      <c r="B39" s="280">
        <v>505194</v>
      </c>
      <c r="C39" s="281">
        <v>545425</v>
      </c>
      <c r="D39" s="281">
        <v>583493</v>
      </c>
      <c r="E39" s="281">
        <v>598087</v>
      </c>
      <c r="F39" s="281">
        <v>591924</v>
      </c>
      <c r="G39" s="31"/>
      <c r="H39" s="96"/>
      <c r="I39" s="97"/>
      <c r="J39" s="97"/>
      <c r="K39" s="97"/>
      <c r="L39" s="97"/>
      <c r="M39" s="97"/>
      <c r="N39" s="97"/>
      <c r="O39" s="97"/>
      <c r="P39" s="97"/>
      <c r="Q39" s="98"/>
    </row>
    <row r="40" spans="1:18" ht="15" customHeight="1">
      <c r="A40" s="33" t="s">
        <v>50</v>
      </c>
      <c r="B40" s="25"/>
      <c r="C40" s="31"/>
      <c r="D40" s="31"/>
      <c r="E40" s="31"/>
      <c r="F40" s="26"/>
      <c r="G40" s="26"/>
      <c r="H40" s="93"/>
      <c r="I40" s="94"/>
      <c r="J40" s="94"/>
      <c r="K40" s="94"/>
      <c r="L40" s="94"/>
      <c r="M40" s="94"/>
      <c r="N40" s="94"/>
      <c r="O40" s="94"/>
      <c r="P40" s="94"/>
      <c r="Q40" s="95"/>
    </row>
    <row r="41" spans="1:18" ht="9.9499999999999993" customHeight="1">
      <c r="B41" s="39"/>
      <c r="C41" s="40"/>
      <c r="D41" s="40"/>
      <c r="E41" s="40"/>
      <c r="F41" s="40"/>
      <c r="G41" s="40"/>
      <c r="H41" s="39"/>
      <c r="I41" s="40"/>
      <c r="J41" s="40"/>
      <c r="K41" s="40"/>
      <c r="L41" s="40"/>
      <c r="M41" s="40"/>
      <c r="N41" s="40"/>
      <c r="O41" s="40"/>
      <c r="P41" s="40"/>
      <c r="Q41" s="41"/>
    </row>
    <row r="42" spans="1:18" ht="17.25">
      <c r="A42" s="36" t="s">
        <v>174</v>
      </c>
      <c r="B42" s="79"/>
      <c r="C42" s="101"/>
      <c r="D42" s="101"/>
      <c r="E42" s="101"/>
      <c r="F42" s="80"/>
      <c r="G42" s="80"/>
      <c r="H42" s="865"/>
      <c r="I42" s="866"/>
      <c r="J42" s="866"/>
      <c r="K42" s="866"/>
      <c r="L42" s="866"/>
      <c r="M42" s="866"/>
      <c r="N42" s="866"/>
      <c r="O42" s="866"/>
      <c r="P42" s="866"/>
      <c r="Q42" s="867"/>
      <c r="R42" s="37"/>
    </row>
    <row r="43" spans="1:18">
      <c r="B43" s="268"/>
    </row>
    <row r="44" spans="1:18" ht="17.25">
      <c r="A44" s="139"/>
      <c r="B44" s="1121" t="s">
        <v>131</v>
      </c>
      <c r="C44" s="1122"/>
      <c r="D44" s="1122"/>
      <c r="E44" s="1122"/>
      <c r="F44" s="1122"/>
      <c r="G44" s="1122"/>
      <c r="H44" s="1121" t="s">
        <v>135</v>
      </c>
      <c r="I44" s="1122"/>
      <c r="J44" s="1122"/>
      <c r="K44" s="1122"/>
      <c r="L44" s="1122"/>
      <c r="M44" s="1122"/>
      <c r="N44" s="1122"/>
      <c r="O44" s="1122"/>
      <c r="P44" s="1122"/>
      <c r="Q44" s="1123"/>
      <c r="R44" s="1124" t="s">
        <v>152</v>
      </c>
    </row>
    <row r="45" spans="1:18" ht="17.25">
      <c r="A45" s="184"/>
      <c r="B45" s="153">
        <v>2005</v>
      </c>
      <c r="C45" s="154">
        <v>2006</v>
      </c>
      <c r="D45" s="154">
        <v>2007</v>
      </c>
      <c r="E45" s="154">
        <v>2008</v>
      </c>
      <c r="F45" s="154">
        <v>2009</v>
      </c>
      <c r="G45" s="154">
        <v>2010</v>
      </c>
      <c r="H45" s="153">
        <v>2011</v>
      </c>
      <c r="I45" s="154">
        <v>2012</v>
      </c>
      <c r="J45" s="154">
        <v>2013</v>
      </c>
      <c r="K45" s="154">
        <v>2014</v>
      </c>
      <c r="L45" s="154">
        <v>2015</v>
      </c>
      <c r="M45" s="154">
        <v>2016</v>
      </c>
      <c r="N45" s="154">
        <v>2017</v>
      </c>
      <c r="O45" s="154">
        <v>2018</v>
      </c>
      <c r="P45" s="154">
        <v>2019</v>
      </c>
      <c r="Q45" s="155">
        <v>2020</v>
      </c>
      <c r="R45" s="1125"/>
    </row>
    <row r="46" spans="1:18" ht="20.100000000000001" customHeight="1">
      <c r="A46" s="164" t="s">
        <v>29</v>
      </c>
      <c r="B46" s="871">
        <v>68753</v>
      </c>
      <c r="C46" s="872">
        <v>95960</v>
      </c>
      <c r="D46" s="872">
        <v>-9163</v>
      </c>
      <c r="E46" s="872">
        <v>-81019</v>
      </c>
      <c r="F46" s="872">
        <v>-175434</v>
      </c>
      <c r="G46" s="873"/>
      <c r="H46" s="868"/>
      <c r="I46" s="869"/>
      <c r="J46" s="869"/>
      <c r="K46" s="869"/>
      <c r="L46" s="869"/>
      <c r="M46" s="869"/>
      <c r="N46" s="869"/>
      <c r="O46" s="869"/>
      <c r="P46" s="869"/>
      <c r="Q46" s="870"/>
      <c r="R46" s="161"/>
    </row>
    <row r="47" spans="1:18" ht="20.100000000000001" customHeight="1">
      <c r="A47" s="160" t="s">
        <v>30</v>
      </c>
      <c r="B47" s="39">
        <v>17.5</v>
      </c>
      <c r="C47" s="40">
        <v>17.7</v>
      </c>
      <c r="D47" s="40">
        <v>17.100000000000001</v>
      </c>
      <c r="E47" s="40">
        <v>16.399999999999999</v>
      </c>
      <c r="F47" s="40">
        <v>16.399999999999999</v>
      </c>
      <c r="G47" s="41">
        <v>17.2</v>
      </c>
      <c r="H47" s="874">
        <v>18.3</v>
      </c>
      <c r="I47" s="875">
        <v>19</v>
      </c>
      <c r="J47" s="875">
        <v>19.399999999999999</v>
      </c>
      <c r="K47" s="875">
        <v>19.600000000000001</v>
      </c>
      <c r="L47" s="875">
        <v>19.7</v>
      </c>
      <c r="M47" s="875">
        <v>19.899999999999999</v>
      </c>
      <c r="N47" s="875">
        <v>20</v>
      </c>
      <c r="O47" s="875"/>
      <c r="P47" s="875"/>
      <c r="Q47" s="876"/>
      <c r="R47" s="39"/>
    </row>
    <row r="52" spans="1:1">
      <c r="A52" s="42"/>
    </row>
  </sheetData>
  <sheetProtection password="CC3D" sheet="1" objects="1" scenarios="1"/>
  <mergeCells count="11">
    <mergeCell ref="P5:Q5"/>
    <mergeCell ref="P6:Q6"/>
    <mergeCell ref="B11:G11"/>
    <mergeCell ref="H11:Q11"/>
    <mergeCell ref="R44:R45"/>
    <mergeCell ref="B44:G44"/>
    <mergeCell ref="H44:Q44"/>
    <mergeCell ref="R11:R12"/>
    <mergeCell ref="R25:R26"/>
    <mergeCell ref="B25:G25"/>
    <mergeCell ref="H25:Q25"/>
  </mergeCells>
  <phoneticPr fontId="0" type="noConversion"/>
  <printOptions verticalCentered="1"/>
  <pageMargins left="0.70000000000000007" right="0.70000000000000007" top="0.75000000000000011" bottom="0.75000000000000011" header="0.30000000000000004" footer="0.30000000000000004"/>
  <pageSetup paperSize="9" scale="4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17"/>
  <sheetViews>
    <sheetView showGridLines="0" zoomScaleNormal="100" zoomScaleSheetLayoutView="100" workbookViewId="0">
      <selection activeCell="A12" sqref="A12"/>
    </sheetView>
  </sheetViews>
  <sheetFormatPr defaultColWidth="8.85546875" defaultRowHeight="15"/>
  <cols>
    <col min="1" max="1" width="89.7109375" style="287" bestFit="1" customWidth="1"/>
    <col min="2" max="2" width="11.7109375" style="287" customWidth="1"/>
    <col min="3" max="3" width="9.42578125" style="287" bestFit="1" customWidth="1"/>
    <col min="4" max="5" width="10.85546875" style="287" customWidth="1"/>
    <col min="6" max="6" width="11.5703125" style="287" bestFit="1" customWidth="1"/>
    <col min="7" max="7" width="10.85546875" style="287" customWidth="1"/>
    <col min="8" max="8" width="12.7109375" style="287" bestFit="1" customWidth="1"/>
    <col min="9" max="12" width="10.85546875" style="287" customWidth="1"/>
    <col min="13" max="13" width="65.42578125" style="287" customWidth="1"/>
    <col min="14" max="16384" width="8.85546875" style="287"/>
  </cols>
  <sheetData>
    <row r="1" spans="1:13" s="297" customFormat="1" ht="21">
      <c r="A1" s="296" t="s">
        <v>390</v>
      </c>
    </row>
    <row r="2" spans="1:13" s="297" customFormat="1" hidden="1">
      <c r="J2" s="134" t="s">
        <v>206</v>
      </c>
      <c r="K2" s="135"/>
      <c r="L2" s="146" t="e">
        <f ca="1">CELL("contents",[1]README!C6)</f>
        <v>#N/A</v>
      </c>
    </row>
    <row r="3" spans="1:13" s="297" customFormat="1" hidden="1">
      <c r="J3" s="134" t="s">
        <v>202</v>
      </c>
      <c r="K3" s="135"/>
      <c r="L3" s="146" t="e">
        <f ca="1">CELL("contents",[1]README!C7)</f>
        <v>#N/A</v>
      </c>
    </row>
    <row r="4" spans="1:13" s="297" customFormat="1" hidden="1">
      <c r="J4" s="134" t="s">
        <v>207</v>
      </c>
      <c r="K4" s="1106" t="e">
        <f ca="1">CELL("contents",[1]README!B8)</f>
        <v>#N/A</v>
      </c>
      <c r="L4" s="1106"/>
    </row>
    <row r="5" spans="1:13" s="297" customFormat="1" hidden="1">
      <c r="J5" s="134" t="s">
        <v>198</v>
      </c>
      <c r="K5" s="1106" t="e">
        <f ca="1">CELL("contents",[1]README!B9)</f>
        <v>#N/A</v>
      </c>
      <c r="L5" s="1106"/>
    </row>
    <row r="6" spans="1:13" s="297" customFormat="1" hidden="1">
      <c r="J6" s="134" t="s">
        <v>199</v>
      </c>
      <c r="K6" s="135"/>
      <c r="L6" s="146" t="e">
        <f ca="1">CELL("contents",[1]README!C10)</f>
        <v>#N/A</v>
      </c>
    </row>
    <row r="7" spans="1:13" s="297" customFormat="1" hidden="1">
      <c r="A7" s="2" t="s">
        <v>391</v>
      </c>
    </row>
    <row r="8" spans="1:13" s="297" customFormat="1" ht="9.9499999999999993" customHeight="1">
      <c r="A8" s="301"/>
    </row>
    <row r="9" spans="1:13" ht="17.25">
      <c r="A9" s="139"/>
      <c r="B9" s="386" t="s">
        <v>169</v>
      </c>
      <c r="C9" s="1107"/>
      <c r="D9" s="1107" t="s">
        <v>135</v>
      </c>
      <c r="E9" s="1107"/>
      <c r="F9" s="1107"/>
      <c r="G9" s="1107"/>
      <c r="H9" s="1107"/>
      <c r="I9" s="1107"/>
      <c r="J9" s="1107"/>
      <c r="K9" s="1107"/>
      <c r="L9" s="1107"/>
      <c r="M9" s="1126" t="s">
        <v>152</v>
      </c>
    </row>
    <row r="10" spans="1:13" ht="15" customHeight="1">
      <c r="A10" s="429"/>
      <c r="B10" s="430">
        <v>2010</v>
      </c>
      <c r="C10" s="132">
        <v>2011</v>
      </c>
      <c r="D10" s="132">
        <v>2012</v>
      </c>
      <c r="E10" s="132">
        <v>2013</v>
      </c>
      <c r="F10" s="132">
        <v>2014</v>
      </c>
      <c r="G10" s="132">
        <v>2015</v>
      </c>
      <c r="H10" s="132">
        <v>2016</v>
      </c>
      <c r="I10" s="132">
        <v>2017</v>
      </c>
      <c r="J10" s="132">
        <v>2018</v>
      </c>
      <c r="K10" s="132">
        <v>2019</v>
      </c>
      <c r="L10" s="132">
        <v>2020</v>
      </c>
      <c r="M10" s="1127"/>
    </row>
    <row r="11" spans="1:13" ht="17.25">
      <c r="A11" s="462" t="s">
        <v>509</v>
      </c>
      <c r="B11" s="553"/>
      <c r="C11" s="554"/>
      <c r="D11" s="555"/>
      <c r="E11" s="555"/>
      <c r="F11" s="555"/>
      <c r="G11" s="555"/>
      <c r="H11" s="555"/>
      <c r="I11" s="555"/>
      <c r="J11" s="555"/>
      <c r="K11" s="555"/>
      <c r="L11" s="556"/>
      <c r="M11" s="424"/>
    </row>
    <row r="12" spans="1:13" s="649" customFormat="1" ht="15" customHeight="1">
      <c r="A12" s="392" t="s">
        <v>499</v>
      </c>
      <c r="B12" s="1006"/>
      <c r="C12" s="881"/>
      <c r="D12" s="887"/>
      <c r="E12" s="887"/>
      <c r="F12" s="887"/>
      <c r="G12" s="887"/>
      <c r="H12" s="887"/>
      <c r="I12" s="887"/>
      <c r="J12" s="887"/>
      <c r="K12" s="887"/>
      <c r="L12" s="888"/>
      <c r="M12" s="396"/>
    </row>
    <row r="13" spans="1:13" ht="15" customHeight="1">
      <c r="A13" s="392" t="s">
        <v>415</v>
      </c>
      <c r="B13" s="1007"/>
      <c r="C13" s="881"/>
      <c r="D13" s="887"/>
      <c r="E13" s="887"/>
      <c r="F13" s="887"/>
      <c r="G13" s="887"/>
      <c r="H13" s="887"/>
      <c r="I13" s="887"/>
      <c r="J13" s="887"/>
      <c r="K13" s="887"/>
      <c r="L13" s="888"/>
      <c r="M13" s="396"/>
    </row>
    <row r="14" spans="1:13" s="295" customFormat="1">
      <c r="A14" s="463" t="s">
        <v>472</v>
      </c>
      <c r="B14" s="557"/>
      <c r="C14" s="530"/>
      <c r="D14" s="470">
        <f t="shared" ref="D14:L14" si="0">SUM(D12:D13)</f>
        <v>0</v>
      </c>
      <c r="E14" s="470">
        <f t="shared" si="0"/>
        <v>0</v>
      </c>
      <c r="F14" s="470">
        <f t="shared" si="0"/>
        <v>0</v>
      </c>
      <c r="G14" s="470">
        <f t="shared" si="0"/>
        <v>0</v>
      </c>
      <c r="H14" s="470">
        <f t="shared" si="0"/>
        <v>0</v>
      </c>
      <c r="I14" s="470">
        <f t="shared" si="0"/>
        <v>0</v>
      </c>
      <c r="J14" s="470">
        <f t="shared" si="0"/>
        <v>0</v>
      </c>
      <c r="K14" s="470">
        <f t="shared" si="0"/>
        <v>0</v>
      </c>
      <c r="L14" s="470">
        <f t="shared" si="0"/>
        <v>0</v>
      </c>
      <c r="M14" s="294"/>
    </row>
    <row r="15" spans="1:13" s="295" customFormat="1" ht="20.100000000000001" customHeight="1">
      <c r="A15" s="464" t="s">
        <v>12</v>
      </c>
      <c r="B15" s="560"/>
      <c r="C15" s="531"/>
      <c r="D15" s="468">
        <f>D14/ECO!I39</f>
        <v>0</v>
      </c>
      <c r="E15" s="468">
        <f>E14/ECO!J39</f>
        <v>0</v>
      </c>
      <c r="F15" s="468">
        <f>F14/ECO!K39</f>
        <v>0</v>
      </c>
      <c r="G15" s="468">
        <f>G14/ECO!L39</f>
        <v>0</v>
      </c>
      <c r="H15" s="468">
        <f>H14/ECO!M39</f>
        <v>0</v>
      </c>
      <c r="I15" s="468">
        <f>I14/ECO!N39</f>
        <v>0</v>
      </c>
      <c r="J15" s="468">
        <f>J14/ECO!O39</f>
        <v>0</v>
      </c>
      <c r="K15" s="468">
        <f>K14/ECO!P39</f>
        <v>0</v>
      </c>
      <c r="L15" s="484">
        <f>L14/ECO!Q39</f>
        <v>0</v>
      </c>
      <c r="M15" s="294"/>
    </row>
    <row r="16" spans="1:13" s="295" customFormat="1" ht="20.100000000000001" customHeight="1">
      <c r="A16" s="532" t="s">
        <v>13</v>
      </c>
      <c r="B16" s="560"/>
      <c r="C16" s="561"/>
      <c r="D16" s="468">
        <f>+D14/'GGO(SQ)'!I$14</f>
        <v>0</v>
      </c>
      <c r="E16" s="468">
        <f>+E14/'GGO(SQ)'!J$14</f>
        <v>0</v>
      </c>
      <c r="F16" s="468">
        <f>+F14/'GGO(SQ)'!K$14</f>
        <v>0</v>
      </c>
      <c r="G16" s="468">
        <f>+G14/'GGO(SQ)'!L$14</f>
        <v>0</v>
      </c>
      <c r="H16" s="468">
        <f>+H14/'GGO(SQ)'!M$14</f>
        <v>0</v>
      </c>
      <c r="I16" s="468">
        <f>+I14/'GGO(SQ)'!N$14</f>
        <v>0</v>
      </c>
      <c r="J16" s="468">
        <f>+J14/'GGO(SQ)'!O$14</f>
        <v>0</v>
      </c>
      <c r="K16" s="468">
        <f>+K14/'GGO(SQ)'!P$14</f>
        <v>0</v>
      </c>
      <c r="L16" s="468">
        <f>+L14/'GGO(SQ)'!Q$14</f>
        <v>0</v>
      </c>
      <c r="M16" s="548"/>
    </row>
    <row r="17" spans="1:13" s="295" customFormat="1" ht="20.100000000000001" customHeight="1">
      <c r="A17" s="139"/>
      <c r="B17" s="551"/>
      <c r="C17" s="551"/>
      <c r="D17" s="562"/>
      <c r="E17" s="562"/>
      <c r="F17" s="562"/>
      <c r="G17" s="562"/>
      <c r="H17" s="562"/>
      <c r="I17" s="562"/>
      <c r="J17" s="562"/>
      <c r="K17" s="562"/>
      <c r="L17" s="563"/>
      <c r="M17" s="533"/>
    </row>
    <row r="18" spans="1:13" ht="17.25">
      <c r="A18" s="535" t="s">
        <v>392</v>
      </c>
      <c r="B18" s="564"/>
      <c r="C18" s="565"/>
      <c r="D18" s="565"/>
      <c r="E18" s="565"/>
      <c r="F18" s="565"/>
      <c r="G18" s="565"/>
      <c r="H18" s="565"/>
      <c r="I18" s="565"/>
      <c r="J18" s="565"/>
      <c r="K18" s="565"/>
      <c r="L18" s="566"/>
      <c r="M18" s="544"/>
    </row>
    <row r="19" spans="1:13">
      <c r="A19" s="536" t="s">
        <v>393</v>
      </c>
      <c r="B19" s="567"/>
      <c r="C19" s="552"/>
      <c r="D19" s="552"/>
      <c r="E19" s="552"/>
      <c r="F19" s="552"/>
      <c r="G19" s="552"/>
      <c r="H19" s="552"/>
      <c r="I19" s="552"/>
      <c r="J19" s="552"/>
      <c r="K19" s="552"/>
      <c r="L19" s="568"/>
      <c r="M19" s="391"/>
    </row>
    <row r="20" spans="1:13">
      <c r="A20" s="537" t="s">
        <v>394</v>
      </c>
      <c r="B20" s="393">
        <f>POP!G398</f>
        <v>0</v>
      </c>
      <c r="C20" s="305">
        <f>POP!H398</f>
        <v>0</v>
      </c>
      <c r="D20" s="305">
        <f>POP!I398</f>
        <v>0</v>
      </c>
      <c r="E20" s="305">
        <f>POP!J398</f>
        <v>0</v>
      </c>
      <c r="F20" s="305">
        <f>POP!K398</f>
        <v>0</v>
      </c>
      <c r="G20" s="305">
        <f>POP!L398</f>
        <v>0</v>
      </c>
      <c r="H20" s="305">
        <f>POP!M398</f>
        <v>0</v>
      </c>
      <c r="I20" s="305">
        <f>POP!N398</f>
        <v>0</v>
      </c>
      <c r="J20" s="305">
        <f>POP!O398</f>
        <v>0</v>
      </c>
      <c r="K20" s="305">
        <f>POP!P398</f>
        <v>0</v>
      </c>
      <c r="L20" s="304">
        <f>POP!Q398</f>
        <v>0</v>
      </c>
      <c r="M20" s="391"/>
    </row>
    <row r="21" spans="1:13" ht="15" customHeight="1">
      <c r="A21" s="537" t="s">
        <v>9</v>
      </c>
      <c r="B21" s="394">
        <f>B20</f>
        <v>0</v>
      </c>
      <c r="C21" s="293">
        <f t="shared" ref="C21:L21" si="1">C20</f>
        <v>0</v>
      </c>
      <c r="D21" s="293">
        <f t="shared" si="1"/>
        <v>0</v>
      </c>
      <c r="E21" s="293">
        <f t="shared" si="1"/>
        <v>0</v>
      </c>
      <c r="F21" s="293">
        <f t="shared" si="1"/>
        <v>0</v>
      </c>
      <c r="G21" s="293">
        <f t="shared" si="1"/>
        <v>0</v>
      </c>
      <c r="H21" s="293">
        <f t="shared" si="1"/>
        <v>0</v>
      </c>
      <c r="I21" s="293">
        <f t="shared" si="1"/>
        <v>0</v>
      </c>
      <c r="J21" s="293">
        <f t="shared" si="1"/>
        <v>0</v>
      </c>
      <c r="K21" s="293">
        <f t="shared" si="1"/>
        <v>0</v>
      </c>
      <c r="L21" s="292">
        <f t="shared" si="1"/>
        <v>0</v>
      </c>
      <c r="M21" s="545"/>
    </row>
    <row r="22" spans="1:13" ht="15" customHeight="1">
      <c r="A22" s="538" t="s">
        <v>8</v>
      </c>
      <c r="B22" s="394"/>
      <c r="C22" s="293"/>
      <c r="D22" s="293"/>
      <c r="E22" s="293"/>
      <c r="F22" s="293"/>
      <c r="G22" s="293"/>
      <c r="H22" s="293"/>
      <c r="I22" s="293"/>
      <c r="J22" s="293"/>
      <c r="K22" s="293"/>
      <c r="L22" s="292"/>
      <c r="M22" s="545"/>
    </row>
    <row r="23" spans="1:13">
      <c r="A23" s="537" t="s">
        <v>395</v>
      </c>
      <c r="B23" s="567"/>
      <c r="C23" s="552"/>
      <c r="D23" s="1008"/>
      <c r="E23" s="1008"/>
      <c r="F23" s="1008"/>
      <c r="G23" s="1008"/>
      <c r="H23" s="1008"/>
      <c r="I23" s="1008"/>
      <c r="J23" s="1008"/>
      <c r="K23" s="1008"/>
      <c r="L23" s="1009"/>
      <c r="M23" s="539"/>
    </row>
    <row r="24" spans="1:13" ht="15" customHeight="1">
      <c r="A24" s="537" t="s">
        <v>396</v>
      </c>
      <c r="B24" s="394"/>
      <c r="C24" s="293"/>
      <c r="D24" s="293">
        <f t="shared" ref="D24:L24" si="2">D23*D21</f>
        <v>0</v>
      </c>
      <c r="E24" s="293">
        <f t="shared" si="2"/>
        <v>0</v>
      </c>
      <c r="F24" s="293">
        <f t="shared" si="2"/>
        <v>0</v>
      </c>
      <c r="G24" s="293">
        <f t="shared" si="2"/>
        <v>0</v>
      </c>
      <c r="H24" s="293">
        <f t="shared" si="2"/>
        <v>0</v>
      </c>
      <c r="I24" s="293">
        <f t="shared" si="2"/>
        <v>0</v>
      </c>
      <c r="J24" s="293">
        <f t="shared" si="2"/>
        <v>0</v>
      </c>
      <c r="K24" s="293">
        <f t="shared" si="2"/>
        <v>0</v>
      </c>
      <c r="L24" s="292">
        <f t="shared" si="2"/>
        <v>0</v>
      </c>
      <c r="M24" s="545"/>
    </row>
    <row r="25" spans="1:13" ht="15" customHeight="1">
      <c r="A25" s="536" t="s">
        <v>10</v>
      </c>
      <c r="B25" s="567"/>
      <c r="C25" s="552"/>
      <c r="D25" s="552"/>
      <c r="E25" s="552"/>
      <c r="F25" s="552"/>
      <c r="G25" s="552"/>
      <c r="H25" s="552"/>
      <c r="I25" s="552"/>
      <c r="J25" s="552"/>
      <c r="K25" s="552"/>
      <c r="L25" s="568"/>
      <c r="M25" s="391"/>
    </row>
    <row r="26" spans="1:13" ht="30" hidden="1" customHeight="1">
      <c r="A26" s="539" t="s">
        <v>244</v>
      </c>
      <c r="B26" s="567"/>
      <c r="C26" s="552"/>
      <c r="D26" s="552"/>
      <c r="E26" s="552"/>
      <c r="F26" s="552"/>
      <c r="G26" s="552"/>
      <c r="H26" s="552"/>
      <c r="I26" s="552"/>
      <c r="J26" s="552"/>
      <c r="K26" s="552"/>
      <c r="L26" s="568"/>
      <c r="M26" s="391"/>
    </row>
    <row r="27" spans="1:13">
      <c r="A27" s="537" t="s">
        <v>397</v>
      </c>
      <c r="B27" s="393"/>
      <c r="C27" s="305"/>
      <c r="D27" s="1012">
        <v>400</v>
      </c>
      <c r="E27" s="802">
        <f>D27*(1+ECO!J49/100)</f>
        <v>400</v>
      </c>
      <c r="F27" s="802">
        <f>E27*(1+ECO!K49/100)</f>
        <v>400</v>
      </c>
      <c r="G27" s="802">
        <f>F27*(1+ECO!L49/100)</f>
        <v>400</v>
      </c>
      <c r="H27" s="802">
        <f>G27*(1+ECO!M49/100)</f>
        <v>400</v>
      </c>
      <c r="I27" s="802">
        <f>H27*(1+ECO!N49/100)</f>
        <v>400</v>
      </c>
      <c r="J27" s="802">
        <f>I27*(1+ECO!O49/100)</f>
        <v>400</v>
      </c>
      <c r="K27" s="802">
        <f>J27*(1+ECO!P49/100)</f>
        <v>400</v>
      </c>
      <c r="L27" s="803">
        <f>K27*(1+ECO!Q49/100)</f>
        <v>400</v>
      </c>
      <c r="M27" s="391"/>
    </row>
    <row r="28" spans="1:13" ht="18" customHeight="1">
      <c r="A28" s="537" t="s">
        <v>398</v>
      </c>
      <c r="B28" s="393"/>
      <c r="C28" s="305"/>
      <c r="D28" s="305">
        <f t="shared" ref="D28:L28" si="3">D27*12</f>
        <v>4800</v>
      </c>
      <c r="E28" s="305">
        <f>E27*12</f>
        <v>4800</v>
      </c>
      <c r="F28" s="305">
        <f t="shared" si="3"/>
        <v>4800</v>
      </c>
      <c r="G28" s="305">
        <f t="shared" si="3"/>
        <v>4800</v>
      </c>
      <c r="H28" s="305">
        <f t="shared" si="3"/>
        <v>4800</v>
      </c>
      <c r="I28" s="305">
        <f t="shared" si="3"/>
        <v>4800</v>
      </c>
      <c r="J28" s="305">
        <f t="shared" si="3"/>
        <v>4800</v>
      </c>
      <c r="K28" s="305">
        <f t="shared" si="3"/>
        <v>4800</v>
      </c>
      <c r="L28" s="304">
        <f t="shared" si="3"/>
        <v>4800</v>
      </c>
      <c r="M28" s="391"/>
    </row>
    <row r="29" spans="1:13">
      <c r="A29" s="540" t="s">
        <v>399</v>
      </c>
      <c r="B29" s="567"/>
      <c r="C29" s="305"/>
      <c r="D29" s="305">
        <f>D28*D24/1000</f>
        <v>0</v>
      </c>
      <c r="E29" s="305">
        <f t="shared" ref="E29:L29" si="4">E28*E24/1000</f>
        <v>0</v>
      </c>
      <c r="F29" s="305">
        <f t="shared" si="4"/>
        <v>0</v>
      </c>
      <c r="G29" s="305">
        <f t="shared" si="4"/>
        <v>0</v>
      </c>
      <c r="H29" s="305">
        <f t="shared" si="4"/>
        <v>0</v>
      </c>
      <c r="I29" s="305">
        <f t="shared" si="4"/>
        <v>0</v>
      </c>
      <c r="J29" s="305">
        <f t="shared" si="4"/>
        <v>0</v>
      </c>
      <c r="K29" s="305">
        <f t="shared" si="4"/>
        <v>0</v>
      </c>
      <c r="L29" s="304">
        <f t="shared" si="4"/>
        <v>0</v>
      </c>
      <c r="M29" s="391"/>
    </row>
    <row r="30" spans="1:13">
      <c r="A30" s="541" t="s">
        <v>11</v>
      </c>
      <c r="B30" s="567"/>
      <c r="C30" s="305"/>
      <c r="D30" s="305"/>
      <c r="E30" s="305"/>
      <c r="F30" s="305"/>
      <c r="G30" s="305"/>
      <c r="H30" s="305"/>
      <c r="I30" s="305"/>
      <c r="J30" s="305"/>
      <c r="K30" s="305"/>
      <c r="L30" s="304"/>
      <c r="M30" s="391"/>
    </row>
    <row r="31" spans="1:13" ht="15" customHeight="1">
      <c r="A31" s="537" t="s">
        <v>400</v>
      </c>
      <c r="B31" s="569"/>
      <c r="C31" s="570"/>
      <c r="D31" s="1010"/>
      <c r="E31" s="1010"/>
      <c r="F31" s="1010"/>
      <c r="G31" s="1010"/>
      <c r="H31" s="1010"/>
      <c r="I31" s="1010"/>
      <c r="J31" s="1010"/>
      <c r="K31" s="1010"/>
      <c r="L31" s="1011"/>
      <c r="M31" s="391"/>
    </row>
    <row r="32" spans="1:13">
      <c r="A32" s="542" t="s">
        <v>401</v>
      </c>
      <c r="B32" s="571"/>
      <c r="C32" s="572"/>
      <c r="D32" s="572">
        <f t="shared" ref="D32:L32" si="5">D29*D31</f>
        <v>0</v>
      </c>
      <c r="E32" s="572">
        <f t="shared" si="5"/>
        <v>0</v>
      </c>
      <c r="F32" s="572">
        <f t="shared" si="5"/>
        <v>0</v>
      </c>
      <c r="G32" s="572">
        <f t="shared" si="5"/>
        <v>0</v>
      </c>
      <c r="H32" s="572">
        <f t="shared" si="5"/>
        <v>0</v>
      </c>
      <c r="I32" s="572">
        <f t="shared" si="5"/>
        <v>0</v>
      </c>
      <c r="J32" s="572">
        <f t="shared" si="5"/>
        <v>0</v>
      </c>
      <c r="K32" s="572">
        <f t="shared" si="5"/>
        <v>0</v>
      </c>
      <c r="L32" s="573">
        <f t="shared" si="5"/>
        <v>0</v>
      </c>
      <c r="M32" s="543" t="s">
        <v>246</v>
      </c>
    </row>
    <row r="33" spans="1:13" s="295" customFormat="1" ht="20.100000000000001" customHeight="1">
      <c r="A33" s="447" t="s">
        <v>402</v>
      </c>
      <c r="B33" s="574"/>
      <c r="C33" s="546"/>
      <c r="D33" s="401">
        <f>D29+D32</f>
        <v>0</v>
      </c>
      <c r="E33" s="401">
        <f t="shared" ref="E33:L33" si="6">E29+E32</f>
        <v>0</v>
      </c>
      <c r="F33" s="401">
        <f t="shared" si="6"/>
        <v>0</v>
      </c>
      <c r="G33" s="401">
        <f t="shared" si="6"/>
        <v>0</v>
      </c>
      <c r="H33" s="401">
        <f t="shared" si="6"/>
        <v>0</v>
      </c>
      <c r="I33" s="401">
        <f t="shared" si="6"/>
        <v>0</v>
      </c>
      <c r="J33" s="401">
        <f t="shared" si="6"/>
        <v>0</v>
      </c>
      <c r="K33" s="401">
        <f t="shared" si="6"/>
        <v>0</v>
      </c>
      <c r="L33" s="402">
        <f t="shared" si="6"/>
        <v>0</v>
      </c>
      <c r="M33" s="294"/>
    </row>
    <row r="34" spans="1:13" s="295" customFormat="1" ht="20.100000000000001" customHeight="1">
      <c r="A34" s="403" t="s">
        <v>12</v>
      </c>
      <c r="B34" s="574"/>
      <c r="C34" s="547"/>
      <c r="D34" s="405">
        <f>D33/ECO!I$39</f>
        <v>0</v>
      </c>
      <c r="E34" s="405">
        <f>E33/ECO!J$39</f>
        <v>0</v>
      </c>
      <c r="F34" s="405">
        <f>F33/ECO!K$39</f>
        <v>0</v>
      </c>
      <c r="G34" s="405">
        <f>G33/ECO!L$39</f>
        <v>0</v>
      </c>
      <c r="H34" s="405">
        <f>H33/ECO!M$39</f>
        <v>0</v>
      </c>
      <c r="I34" s="405">
        <f>I33/ECO!N$39</f>
        <v>0</v>
      </c>
      <c r="J34" s="405">
        <f>J33/ECO!O$39</f>
        <v>0</v>
      </c>
      <c r="K34" s="405">
        <f>K33/ECO!P$39</f>
        <v>0</v>
      </c>
      <c r="L34" s="405">
        <f>L33/ECO!Q$39</f>
        <v>0</v>
      </c>
      <c r="M34" s="294"/>
    </row>
    <row r="35" spans="1:13" s="550" customFormat="1" ht="20.100000000000001" customHeight="1">
      <c r="A35" s="461" t="s">
        <v>13</v>
      </c>
      <c r="B35" s="574"/>
      <c r="C35" s="575"/>
      <c r="D35" s="405">
        <f>+D33/'GGO(SQ)'!I$14</f>
        <v>0</v>
      </c>
      <c r="E35" s="405">
        <f>+E33/'GGO(SQ)'!J$14</f>
        <v>0</v>
      </c>
      <c r="F35" s="405">
        <f>+F33/'GGO(SQ)'!K$14</f>
        <v>0</v>
      </c>
      <c r="G35" s="405">
        <f>+G33/'GGO(SQ)'!L$14</f>
        <v>0</v>
      </c>
      <c r="H35" s="405">
        <f>+H33/'GGO(SQ)'!M$14</f>
        <v>0</v>
      </c>
      <c r="I35" s="405">
        <f>+I33/'GGO(SQ)'!N$14</f>
        <v>0</v>
      </c>
      <c r="J35" s="405">
        <f>+J33/'GGO(SQ)'!O$14</f>
        <v>0</v>
      </c>
      <c r="K35" s="405">
        <f>+K33/'GGO(SQ)'!P$14</f>
        <v>0</v>
      </c>
      <c r="L35" s="405">
        <f>+L33/'GGO(SQ)'!Q$14</f>
        <v>0</v>
      </c>
      <c r="M35" s="549"/>
    </row>
    <row r="36" spans="1:13" s="295" customFormat="1" ht="20.100000000000001" customHeight="1">
      <c r="A36" s="139"/>
      <c r="B36" s="551"/>
      <c r="C36" s="576"/>
      <c r="D36" s="577"/>
      <c r="E36" s="577"/>
      <c r="F36" s="577"/>
      <c r="G36" s="577"/>
      <c r="H36" s="577"/>
      <c r="I36" s="577"/>
      <c r="J36" s="577"/>
      <c r="K36" s="577"/>
      <c r="L36" s="578"/>
      <c r="M36" s="412"/>
    </row>
    <row r="37" spans="1:13" ht="17.25">
      <c r="A37" s="387" t="s">
        <v>403</v>
      </c>
      <c r="B37" s="564"/>
      <c r="C37" s="559"/>
      <c r="D37" s="559"/>
      <c r="E37" s="559"/>
      <c r="F37" s="559"/>
      <c r="G37" s="559"/>
      <c r="H37" s="559"/>
      <c r="I37" s="559"/>
      <c r="J37" s="559"/>
      <c r="K37" s="559"/>
      <c r="L37" s="558"/>
      <c r="M37" s="389"/>
    </row>
    <row r="38" spans="1:13" hidden="1">
      <c r="A38" s="390" t="s">
        <v>7</v>
      </c>
      <c r="B38" s="567"/>
      <c r="C38" s="552"/>
      <c r="D38" s="552"/>
      <c r="E38" s="552"/>
      <c r="F38" s="552"/>
      <c r="G38" s="552"/>
      <c r="H38" s="552"/>
      <c r="I38" s="552"/>
      <c r="J38" s="552"/>
      <c r="K38" s="552"/>
      <c r="L38" s="568"/>
      <c r="M38" s="302"/>
    </row>
    <row r="39" spans="1:13" ht="15" hidden="1" customHeight="1">
      <c r="A39" s="303"/>
      <c r="B39" s="567"/>
      <c r="C39" s="552"/>
      <c r="D39" s="552"/>
      <c r="E39" s="552"/>
      <c r="F39" s="552"/>
      <c r="G39" s="552"/>
      <c r="H39" s="552"/>
      <c r="I39" s="552"/>
      <c r="J39" s="552"/>
      <c r="K39" s="552"/>
      <c r="L39" s="568"/>
      <c r="M39" s="302"/>
    </row>
    <row r="40" spans="1:13" ht="17.25" hidden="1" customHeight="1">
      <c r="A40" s="392" t="s">
        <v>175</v>
      </c>
      <c r="B40" s="579"/>
      <c r="C40" s="559"/>
      <c r="D40" s="559"/>
      <c r="E40" s="559"/>
      <c r="F40" s="559"/>
      <c r="G40" s="559"/>
      <c r="H40" s="559"/>
      <c r="I40" s="559"/>
      <c r="J40" s="559"/>
      <c r="K40" s="559"/>
      <c r="L40" s="558"/>
      <c r="M40" s="389"/>
    </row>
    <row r="41" spans="1:13" ht="17.25" hidden="1" customHeight="1">
      <c r="A41" s="392" t="s">
        <v>176</v>
      </c>
      <c r="B41" s="579"/>
      <c r="C41" s="559"/>
      <c r="D41" s="559"/>
      <c r="E41" s="559"/>
      <c r="F41" s="559"/>
      <c r="G41" s="559"/>
      <c r="H41" s="559"/>
      <c r="I41" s="559"/>
      <c r="J41" s="559"/>
      <c r="K41" s="559"/>
      <c r="L41" s="558"/>
      <c r="M41" s="389"/>
    </row>
    <row r="42" spans="1:13">
      <c r="A42" s="390" t="s">
        <v>393</v>
      </c>
      <c r="B42" s="393"/>
      <c r="C42" s="305"/>
      <c r="D42" s="305"/>
      <c r="E42" s="305"/>
      <c r="F42" s="305"/>
      <c r="G42" s="305"/>
      <c r="H42" s="305"/>
      <c r="I42" s="305"/>
      <c r="J42" s="305"/>
      <c r="K42" s="305"/>
      <c r="L42" s="304"/>
      <c r="M42" s="302"/>
    </row>
    <row r="43" spans="1:13">
      <c r="A43" s="392" t="s">
        <v>394</v>
      </c>
      <c r="B43" s="747">
        <f>POP!G399</f>
        <v>0</v>
      </c>
      <c r="C43" s="748">
        <f>POP!H399</f>
        <v>0</v>
      </c>
      <c r="D43" s="748">
        <f>POP!I399</f>
        <v>0</v>
      </c>
      <c r="E43" s="748">
        <f>POP!J399</f>
        <v>0</v>
      </c>
      <c r="F43" s="748">
        <f>POP!K399</f>
        <v>0</v>
      </c>
      <c r="G43" s="748">
        <f>POP!L399</f>
        <v>0</v>
      </c>
      <c r="H43" s="748">
        <f>POP!M399</f>
        <v>0</v>
      </c>
      <c r="I43" s="748">
        <f>POP!N399</f>
        <v>0</v>
      </c>
      <c r="J43" s="748">
        <f>POP!O399</f>
        <v>0</v>
      </c>
      <c r="K43" s="748">
        <f>POP!P399</f>
        <v>0</v>
      </c>
      <c r="L43" s="749">
        <f>POP!Q399</f>
        <v>0</v>
      </c>
      <c r="M43" s="302"/>
    </row>
    <row r="44" spans="1:13">
      <c r="A44" s="392" t="s">
        <v>9</v>
      </c>
      <c r="B44" s="747">
        <f>B43</f>
        <v>0</v>
      </c>
      <c r="C44" s="748">
        <f t="shared" ref="C44:L44" si="7">C43</f>
        <v>0</v>
      </c>
      <c r="D44" s="748">
        <f t="shared" si="7"/>
        <v>0</v>
      </c>
      <c r="E44" s="748">
        <f t="shared" si="7"/>
        <v>0</v>
      </c>
      <c r="F44" s="748">
        <f t="shared" si="7"/>
        <v>0</v>
      </c>
      <c r="G44" s="748">
        <f t="shared" si="7"/>
        <v>0</v>
      </c>
      <c r="H44" s="748">
        <f t="shared" si="7"/>
        <v>0</v>
      </c>
      <c r="I44" s="748">
        <f t="shared" si="7"/>
        <v>0</v>
      </c>
      <c r="J44" s="748">
        <f t="shared" si="7"/>
        <v>0</v>
      </c>
      <c r="K44" s="748">
        <f t="shared" si="7"/>
        <v>0</v>
      </c>
      <c r="L44" s="749">
        <f t="shared" si="7"/>
        <v>0</v>
      </c>
      <c r="M44" s="302"/>
    </row>
    <row r="45" spans="1:13" ht="17.100000000000001" customHeight="1">
      <c r="A45" s="390" t="s">
        <v>8</v>
      </c>
      <c r="B45" s="567"/>
      <c r="C45" s="552"/>
      <c r="D45" s="552"/>
      <c r="E45" s="552"/>
      <c r="F45" s="552"/>
      <c r="G45" s="552"/>
      <c r="H45" s="552"/>
      <c r="I45" s="552"/>
      <c r="J45" s="552"/>
      <c r="K45" s="552"/>
      <c r="L45" s="568"/>
      <c r="M45" s="302"/>
    </row>
    <row r="46" spans="1:13" ht="12.95" customHeight="1">
      <c r="A46" s="392" t="s">
        <v>396</v>
      </c>
      <c r="B46" s="567"/>
      <c r="C46" s="305"/>
      <c r="D46" s="305">
        <f>D44*D23</f>
        <v>0</v>
      </c>
      <c r="E46" s="305">
        <f t="shared" ref="E46:L46" si="8">E44*E23</f>
        <v>0</v>
      </c>
      <c r="F46" s="305">
        <f t="shared" si="8"/>
        <v>0</v>
      </c>
      <c r="G46" s="305">
        <f t="shared" si="8"/>
        <v>0</v>
      </c>
      <c r="H46" s="305">
        <f t="shared" si="8"/>
        <v>0</v>
      </c>
      <c r="I46" s="305">
        <f t="shared" si="8"/>
        <v>0</v>
      </c>
      <c r="J46" s="305">
        <f t="shared" si="8"/>
        <v>0</v>
      </c>
      <c r="K46" s="305">
        <f t="shared" si="8"/>
        <v>0</v>
      </c>
      <c r="L46" s="304">
        <f t="shared" si="8"/>
        <v>0</v>
      </c>
      <c r="M46" s="302"/>
    </row>
    <row r="47" spans="1:13">
      <c r="A47" s="395" t="s">
        <v>10</v>
      </c>
      <c r="B47" s="567"/>
      <c r="C47" s="552"/>
      <c r="D47" s="552"/>
      <c r="E47" s="552"/>
      <c r="F47" s="552"/>
      <c r="G47" s="552"/>
      <c r="H47" s="552"/>
      <c r="I47" s="552"/>
      <c r="J47" s="552"/>
      <c r="K47" s="552"/>
      <c r="L47" s="568"/>
      <c r="M47" s="302"/>
    </row>
    <row r="48" spans="1:13" ht="18" customHeight="1">
      <c r="A48" s="46" t="s">
        <v>399</v>
      </c>
      <c r="B48" s="567"/>
      <c r="C48" s="305"/>
      <c r="D48" s="305">
        <f t="shared" ref="D48:L48" si="9">D28*D46/1000</f>
        <v>0</v>
      </c>
      <c r="E48" s="305">
        <f t="shared" si="9"/>
        <v>0</v>
      </c>
      <c r="F48" s="305">
        <f t="shared" si="9"/>
        <v>0</v>
      </c>
      <c r="G48" s="305">
        <f t="shared" si="9"/>
        <v>0</v>
      </c>
      <c r="H48" s="305">
        <f t="shared" si="9"/>
        <v>0</v>
      </c>
      <c r="I48" s="305">
        <f t="shared" si="9"/>
        <v>0</v>
      </c>
      <c r="J48" s="305">
        <f t="shared" si="9"/>
        <v>0</v>
      </c>
      <c r="K48" s="305">
        <f t="shared" si="9"/>
        <v>0</v>
      </c>
      <c r="L48" s="304">
        <f t="shared" si="9"/>
        <v>0</v>
      </c>
      <c r="M48" s="302"/>
    </row>
    <row r="49" spans="1:13" ht="15" customHeight="1">
      <c r="A49" s="414" t="s">
        <v>11</v>
      </c>
      <c r="B49" s="567"/>
      <c r="C49" s="552"/>
      <c r="D49" s="552"/>
      <c r="E49" s="552"/>
      <c r="F49" s="552"/>
      <c r="G49" s="552"/>
      <c r="H49" s="552"/>
      <c r="I49" s="552"/>
      <c r="J49" s="552"/>
      <c r="K49" s="552"/>
      <c r="L49" s="568"/>
      <c r="M49" s="302"/>
    </row>
    <row r="50" spans="1:13" ht="15" customHeight="1">
      <c r="A50" s="392" t="s">
        <v>401</v>
      </c>
      <c r="B50" s="567"/>
      <c r="C50" s="580"/>
      <c r="D50" s="580">
        <f t="shared" ref="D50:L50" si="10">D48*D31</f>
        <v>0</v>
      </c>
      <c r="E50" s="580">
        <f t="shared" si="10"/>
        <v>0</v>
      </c>
      <c r="F50" s="580">
        <f t="shared" si="10"/>
        <v>0</v>
      </c>
      <c r="G50" s="580">
        <f t="shared" si="10"/>
        <v>0</v>
      </c>
      <c r="H50" s="580">
        <f t="shared" si="10"/>
        <v>0</v>
      </c>
      <c r="I50" s="580">
        <f t="shared" si="10"/>
        <v>0</v>
      </c>
      <c r="J50" s="580">
        <f t="shared" si="10"/>
        <v>0</v>
      </c>
      <c r="K50" s="580">
        <f t="shared" si="10"/>
        <v>0</v>
      </c>
      <c r="L50" s="581">
        <f t="shared" si="10"/>
        <v>0</v>
      </c>
      <c r="M50" s="302"/>
    </row>
    <row r="51" spans="1:13" s="295" customFormat="1" ht="20.100000000000001" customHeight="1">
      <c r="A51" s="399" t="s">
        <v>404</v>
      </c>
      <c r="B51" s="582"/>
      <c r="C51" s="401"/>
      <c r="D51" s="401">
        <f t="shared" ref="D51:L51" si="11">D48+D50</f>
        <v>0</v>
      </c>
      <c r="E51" s="401">
        <f t="shared" si="11"/>
        <v>0</v>
      </c>
      <c r="F51" s="401">
        <f t="shared" si="11"/>
        <v>0</v>
      </c>
      <c r="G51" s="401">
        <f t="shared" si="11"/>
        <v>0</v>
      </c>
      <c r="H51" s="401">
        <f t="shared" si="11"/>
        <v>0</v>
      </c>
      <c r="I51" s="401">
        <f t="shared" si="11"/>
        <v>0</v>
      </c>
      <c r="J51" s="401">
        <f t="shared" si="11"/>
        <v>0</v>
      </c>
      <c r="K51" s="401">
        <f t="shared" si="11"/>
        <v>0</v>
      </c>
      <c r="L51" s="402">
        <f t="shared" si="11"/>
        <v>0</v>
      </c>
      <c r="M51" s="294"/>
    </row>
    <row r="52" spans="1:13" s="295" customFormat="1" ht="20.100000000000001" customHeight="1">
      <c r="A52" s="403" t="s">
        <v>12</v>
      </c>
      <c r="B52" s="574"/>
      <c r="C52" s="547"/>
      <c r="D52" s="405">
        <f>D51/ECO!I$39</f>
        <v>0</v>
      </c>
      <c r="E52" s="405">
        <f>E51/ECO!J$39</f>
        <v>0</v>
      </c>
      <c r="F52" s="405">
        <f>F51/ECO!K$39</f>
        <v>0</v>
      </c>
      <c r="G52" s="405">
        <f>G51/ECO!L$39</f>
        <v>0</v>
      </c>
      <c r="H52" s="405">
        <f>H51/ECO!M$39</f>
        <v>0</v>
      </c>
      <c r="I52" s="405">
        <f>I51/ECO!N$39</f>
        <v>0</v>
      </c>
      <c r="J52" s="405">
        <f>J51/ECO!O$39</f>
        <v>0</v>
      </c>
      <c r="K52" s="405">
        <f>K51/ECO!P$39</f>
        <v>0</v>
      </c>
      <c r="L52" s="405">
        <f>L51/ECO!Q$39</f>
        <v>0</v>
      </c>
      <c r="M52" s="294"/>
    </row>
    <row r="53" spans="1:13" s="550" customFormat="1" ht="20.100000000000001" customHeight="1">
      <c r="A53" s="461" t="s">
        <v>13</v>
      </c>
      <c r="B53" s="574"/>
      <c r="C53" s="575"/>
      <c r="D53" s="405">
        <f>+D51/'GGO(SQ)'!I$14</f>
        <v>0</v>
      </c>
      <c r="E53" s="405">
        <f>+E51/'GGO(SQ)'!J$14</f>
        <v>0</v>
      </c>
      <c r="F53" s="405">
        <f>+F51/'GGO(SQ)'!K$14</f>
        <v>0</v>
      </c>
      <c r="G53" s="405">
        <f>+G51/'GGO(SQ)'!L$14</f>
        <v>0</v>
      </c>
      <c r="H53" s="405">
        <f>+H51/'GGO(SQ)'!M$14</f>
        <v>0</v>
      </c>
      <c r="I53" s="405">
        <f>+I51/'GGO(SQ)'!N$14</f>
        <v>0</v>
      </c>
      <c r="J53" s="405">
        <f>+J51/'GGO(SQ)'!O$14</f>
        <v>0</v>
      </c>
      <c r="K53" s="405">
        <f>+K51/'GGO(SQ)'!P$14</f>
        <v>0</v>
      </c>
      <c r="L53" s="405">
        <f>+L51/'GGO(SQ)'!Q$14</f>
        <v>0</v>
      </c>
      <c r="M53" s="549"/>
    </row>
    <row r="54" spans="1:13" s="295" customFormat="1" ht="20.100000000000001" customHeight="1">
      <c r="A54" s="139"/>
      <c r="B54" s="551"/>
      <c r="C54" s="576"/>
      <c r="D54" s="577"/>
      <c r="E54" s="577"/>
      <c r="F54" s="577"/>
      <c r="G54" s="577"/>
      <c r="H54" s="577"/>
      <c r="I54" s="577"/>
      <c r="J54" s="577"/>
      <c r="K54" s="577"/>
      <c r="L54" s="578"/>
      <c r="M54" s="294"/>
    </row>
    <row r="55" spans="1:13" ht="17.25">
      <c r="A55" s="387" t="s">
        <v>405</v>
      </c>
      <c r="B55" s="564"/>
      <c r="C55" s="565"/>
      <c r="D55" s="565"/>
      <c r="E55" s="565"/>
      <c r="F55" s="565"/>
      <c r="G55" s="565"/>
      <c r="H55" s="565"/>
      <c r="I55" s="565"/>
      <c r="J55" s="565"/>
      <c r="K55" s="565"/>
      <c r="L55" s="566"/>
      <c r="M55" s="389"/>
    </row>
    <row r="56" spans="1:13" ht="19.5" customHeight="1">
      <c r="A56" s="390" t="s">
        <v>393</v>
      </c>
      <c r="B56" s="579"/>
      <c r="C56" s="559"/>
      <c r="D56" s="559"/>
      <c r="E56" s="559"/>
      <c r="F56" s="559"/>
      <c r="G56" s="559"/>
      <c r="H56" s="559"/>
      <c r="I56" s="559"/>
      <c r="J56" s="559"/>
      <c r="K56" s="559"/>
      <c r="L56" s="558"/>
      <c r="M56" s="389"/>
    </row>
    <row r="57" spans="1:13">
      <c r="A57" s="392" t="s">
        <v>394</v>
      </c>
      <c r="B57" s="393">
        <f>POP!G400</f>
        <v>0</v>
      </c>
      <c r="C57" s="305">
        <f>+POP!H400</f>
        <v>0</v>
      </c>
      <c r="D57" s="305">
        <f>+POP!I400</f>
        <v>0</v>
      </c>
      <c r="E57" s="305">
        <f>+POP!J400</f>
        <v>0</v>
      </c>
      <c r="F57" s="305">
        <f>+POP!K400</f>
        <v>0</v>
      </c>
      <c r="G57" s="305">
        <f>+POP!L400</f>
        <v>0</v>
      </c>
      <c r="H57" s="305">
        <f>+POP!M400</f>
        <v>0</v>
      </c>
      <c r="I57" s="305">
        <f>+POP!N400</f>
        <v>0</v>
      </c>
      <c r="J57" s="305">
        <f>+POP!O400</f>
        <v>0</v>
      </c>
      <c r="K57" s="305">
        <f>+POP!P400</f>
        <v>0</v>
      </c>
      <c r="L57" s="304">
        <f>+POP!Q400</f>
        <v>0</v>
      </c>
      <c r="M57" s="302"/>
    </row>
    <row r="58" spans="1:13">
      <c r="A58" s="392" t="s">
        <v>9</v>
      </c>
      <c r="B58" s="393">
        <f>B57</f>
        <v>0</v>
      </c>
      <c r="C58" s="305">
        <f t="shared" ref="C58:L58" si="12">C57</f>
        <v>0</v>
      </c>
      <c r="D58" s="305">
        <f t="shared" si="12"/>
        <v>0</v>
      </c>
      <c r="E58" s="305">
        <f t="shared" si="12"/>
        <v>0</v>
      </c>
      <c r="F58" s="305">
        <f t="shared" si="12"/>
        <v>0</v>
      </c>
      <c r="G58" s="305">
        <f t="shared" si="12"/>
        <v>0</v>
      </c>
      <c r="H58" s="305">
        <f t="shared" si="12"/>
        <v>0</v>
      </c>
      <c r="I58" s="305">
        <f t="shared" si="12"/>
        <v>0</v>
      </c>
      <c r="J58" s="305">
        <f t="shared" si="12"/>
        <v>0</v>
      </c>
      <c r="K58" s="305">
        <f t="shared" si="12"/>
        <v>0</v>
      </c>
      <c r="L58" s="304">
        <f t="shared" si="12"/>
        <v>0</v>
      </c>
      <c r="M58" s="302"/>
    </row>
    <row r="59" spans="1:13" ht="17.100000000000001" customHeight="1">
      <c r="A59" s="390" t="s">
        <v>8</v>
      </c>
      <c r="B59" s="567"/>
      <c r="C59" s="552"/>
      <c r="D59" s="552"/>
      <c r="E59" s="552"/>
      <c r="F59" s="552"/>
      <c r="G59" s="552"/>
      <c r="H59" s="552"/>
      <c r="I59" s="552"/>
      <c r="J59" s="552"/>
      <c r="K59" s="552"/>
      <c r="L59" s="568"/>
      <c r="M59" s="302"/>
    </row>
    <row r="60" spans="1:13" ht="12.95" customHeight="1">
      <c r="A60" s="392" t="s">
        <v>396</v>
      </c>
      <c r="B60" s="567"/>
      <c r="C60" s="305"/>
      <c r="D60" s="748">
        <f t="shared" ref="D60:L60" si="13">D58*D23</f>
        <v>0</v>
      </c>
      <c r="E60" s="748">
        <f t="shared" si="13"/>
        <v>0</v>
      </c>
      <c r="F60" s="748">
        <f t="shared" si="13"/>
        <v>0</v>
      </c>
      <c r="G60" s="748">
        <f t="shared" si="13"/>
        <v>0</v>
      </c>
      <c r="H60" s="748">
        <f t="shared" si="13"/>
        <v>0</v>
      </c>
      <c r="I60" s="748">
        <f t="shared" si="13"/>
        <v>0</v>
      </c>
      <c r="J60" s="748">
        <f t="shared" si="13"/>
        <v>0</v>
      </c>
      <c r="K60" s="748">
        <f t="shared" si="13"/>
        <v>0</v>
      </c>
      <c r="L60" s="749">
        <f t="shared" si="13"/>
        <v>0</v>
      </c>
      <c r="M60" s="302"/>
    </row>
    <row r="61" spans="1:13">
      <c r="A61" s="395" t="s">
        <v>406</v>
      </c>
      <c r="B61" s="567"/>
      <c r="C61" s="552"/>
      <c r="D61" s="552"/>
      <c r="E61" s="552"/>
      <c r="F61" s="552"/>
      <c r="G61" s="552"/>
      <c r="H61" s="552"/>
      <c r="I61" s="552"/>
      <c r="J61" s="552"/>
      <c r="K61" s="552"/>
      <c r="L61" s="568"/>
      <c r="M61" s="302"/>
    </row>
    <row r="62" spans="1:13" ht="18" customHeight="1">
      <c r="A62" s="46" t="s">
        <v>399</v>
      </c>
      <c r="B62" s="567"/>
      <c r="C62" s="305"/>
      <c r="D62" s="305">
        <f t="shared" ref="D62:L62" si="14">D28*D60/1000</f>
        <v>0</v>
      </c>
      <c r="E62" s="305">
        <f t="shared" si="14"/>
        <v>0</v>
      </c>
      <c r="F62" s="305">
        <f t="shared" si="14"/>
        <v>0</v>
      </c>
      <c r="G62" s="305">
        <f t="shared" si="14"/>
        <v>0</v>
      </c>
      <c r="H62" s="305">
        <f t="shared" si="14"/>
        <v>0</v>
      </c>
      <c r="I62" s="305">
        <f t="shared" si="14"/>
        <v>0</v>
      </c>
      <c r="J62" s="305">
        <f t="shared" si="14"/>
        <v>0</v>
      </c>
      <c r="K62" s="305">
        <f t="shared" si="14"/>
        <v>0</v>
      </c>
      <c r="L62" s="304">
        <f t="shared" si="14"/>
        <v>0</v>
      </c>
      <c r="M62" s="302"/>
    </row>
    <row r="63" spans="1:13" ht="15" customHeight="1">
      <c r="A63" s="414" t="s">
        <v>11</v>
      </c>
      <c r="B63" s="567"/>
      <c r="C63" s="552"/>
      <c r="D63" s="552"/>
      <c r="E63" s="552"/>
      <c r="F63" s="552"/>
      <c r="G63" s="552"/>
      <c r="H63" s="552"/>
      <c r="I63" s="552"/>
      <c r="J63" s="552"/>
      <c r="K63" s="552"/>
      <c r="L63" s="568"/>
      <c r="M63" s="302"/>
    </row>
    <row r="64" spans="1:13" ht="15" customHeight="1">
      <c r="A64" s="392" t="s">
        <v>401</v>
      </c>
      <c r="B64" s="567"/>
      <c r="C64" s="580"/>
      <c r="D64" s="580">
        <f t="shared" ref="D64:L64" si="15">D62*D31</f>
        <v>0</v>
      </c>
      <c r="E64" s="580">
        <f t="shared" si="15"/>
        <v>0</v>
      </c>
      <c r="F64" s="580">
        <f t="shared" si="15"/>
        <v>0</v>
      </c>
      <c r="G64" s="580">
        <f t="shared" si="15"/>
        <v>0</v>
      </c>
      <c r="H64" s="580">
        <f t="shared" si="15"/>
        <v>0</v>
      </c>
      <c r="I64" s="580">
        <f t="shared" si="15"/>
        <v>0</v>
      </c>
      <c r="J64" s="580">
        <f t="shared" si="15"/>
        <v>0</v>
      </c>
      <c r="K64" s="580">
        <f t="shared" si="15"/>
        <v>0</v>
      </c>
      <c r="L64" s="581">
        <f t="shared" si="15"/>
        <v>0</v>
      </c>
      <c r="M64" s="302"/>
    </row>
    <row r="65" spans="1:13" s="295" customFormat="1" ht="20.100000000000001" customHeight="1">
      <c r="A65" s="399" t="s">
        <v>407</v>
      </c>
      <c r="B65" s="582"/>
      <c r="C65" s="401"/>
      <c r="D65" s="401">
        <f t="shared" ref="D65:L65" si="16">D62+D64</f>
        <v>0</v>
      </c>
      <c r="E65" s="401">
        <f t="shared" si="16"/>
        <v>0</v>
      </c>
      <c r="F65" s="401">
        <f t="shared" si="16"/>
        <v>0</v>
      </c>
      <c r="G65" s="401">
        <f t="shared" si="16"/>
        <v>0</v>
      </c>
      <c r="H65" s="401">
        <f t="shared" si="16"/>
        <v>0</v>
      </c>
      <c r="I65" s="401">
        <f t="shared" si="16"/>
        <v>0</v>
      </c>
      <c r="J65" s="401">
        <f t="shared" si="16"/>
        <v>0</v>
      </c>
      <c r="K65" s="401">
        <f t="shared" si="16"/>
        <v>0</v>
      </c>
      <c r="L65" s="402">
        <f t="shared" si="16"/>
        <v>0</v>
      </c>
      <c r="M65" s="294"/>
    </row>
    <row r="66" spans="1:13" s="295" customFormat="1" ht="20.100000000000001" customHeight="1">
      <c r="A66" s="403" t="s">
        <v>12</v>
      </c>
      <c r="B66" s="574"/>
      <c r="C66" s="547"/>
      <c r="D66" s="405">
        <f>D65/ECO!I$39</f>
        <v>0</v>
      </c>
      <c r="E66" s="405">
        <f>E65/ECO!J$39</f>
        <v>0</v>
      </c>
      <c r="F66" s="405">
        <f>F65/ECO!K$39</f>
        <v>0</v>
      </c>
      <c r="G66" s="405">
        <f>G65/ECO!L$39</f>
        <v>0</v>
      </c>
      <c r="H66" s="405">
        <f>H65/ECO!M$39</f>
        <v>0</v>
      </c>
      <c r="I66" s="405">
        <f>I65/ECO!N$39</f>
        <v>0</v>
      </c>
      <c r="J66" s="405">
        <f>J65/ECO!O$39</f>
        <v>0</v>
      </c>
      <c r="K66" s="405">
        <f>K65/ECO!P$39</f>
        <v>0</v>
      </c>
      <c r="L66" s="405">
        <f>L65/ECO!Q$39</f>
        <v>0</v>
      </c>
      <c r="M66" s="294"/>
    </row>
    <row r="67" spans="1:13" s="550" customFormat="1" ht="20.100000000000001" customHeight="1">
      <c r="A67" s="461" t="s">
        <v>13</v>
      </c>
      <c r="B67" s="574"/>
      <c r="C67" s="575"/>
      <c r="D67" s="405">
        <f>+D65/'GGO(SQ)'!I$14</f>
        <v>0</v>
      </c>
      <c r="E67" s="405">
        <f>+E65/'GGO(SQ)'!J$14</f>
        <v>0</v>
      </c>
      <c r="F67" s="405">
        <f>+F65/'GGO(SQ)'!K$14</f>
        <v>0</v>
      </c>
      <c r="G67" s="405">
        <f>+G65/'GGO(SQ)'!L$14</f>
        <v>0</v>
      </c>
      <c r="H67" s="405">
        <f>+H65/'GGO(SQ)'!M$14</f>
        <v>0</v>
      </c>
      <c r="I67" s="405">
        <f>+I65/'GGO(SQ)'!N$14</f>
        <v>0</v>
      </c>
      <c r="J67" s="405">
        <f>+J65/'GGO(SQ)'!O$14</f>
        <v>0</v>
      </c>
      <c r="K67" s="405">
        <f>+K65/'GGO(SQ)'!P$14</f>
        <v>0</v>
      </c>
      <c r="L67" s="405">
        <f>+L65/'GGO(SQ)'!Q$14</f>
        <v>0</v>
      </c>
      <c r="M67" s="549"/>
    </row>
    <row r="68" spans="1:13" s="295" customFormat="1" ht="20.100000000000001" customHeight="1">
      <c r="A68" s="139"/>
      <c r="B68" s="551"/>
      <c r="C68" s="576"/>
      <c r="D68" s="577"/>
      <c r="E68" s="577"/>
      <c r="F68" s="577"/>
      <c r="G68" s="577"/>
      <c r="H68" s="577"/>
      <c r="I68" s="577"/>
      <c r="J68" s="577"/>
      <c r="K68" s="577"/>
      <c r="L68" s="578"/>
      <c r="M68" s="294"/>
    </row>
    <row r="69" spans="1:13" s="295" customFormat="1">
      <c r="A69" s="387" t="s">
        <v>408</v>
      </c>
      <c r="B69" s="564"/>
      <c r="C69" s="565"/>
      <c r="D69" s="565"/>
      <c r="E69" s="565"/>
      <c r="F69" s="565"/>
      <c r="G69" s="565"/>
      <c r="H69" s="565"/>
      <c r="I69" s="565"/>
      <c r="J69" s="565"/>
      <c r="K69" s="565"/>
      <c r="L69" s="566"/>
      <c r="M69" s="294"/>
    </row>
    <row r="70" spans="1:13">
      <c r="A70" s="390" t="s">
        <v>393</v>
      </c>
      <c r="B70" s="567"/>
      <c r="C70" s="552"/>
      <c r="D70" s="552"/>
      <c r="E70" s="552"/>
      <c r="F70" s="552"/>
      <c r="G70" s="552"/>
      <c r="H70" s="552"/>
      <c r="I70" s="552"/>
      <c r="J70" s="552"/>
      <c r="K70" s="552"/>
      <c r="L70" s="568"/>
      <c r="M70" s="302"/>
    </row>
    <row r="71" spans="1:13">
      <c r="A71" s="392" t="s">
        <v>394</v>
      </c>
      <c r="B71" s="747">
        <f>B43</f>
        <v>0</v>
      </c>
      <c r="C71" s="748">
        <f t="shared" ref="C71:L71" si="17">C43</f>
        <v>0</v>
      </c>
      <c r="D71" s="748">
        <f t="shared" si="17"/>
        <v>0</v>
      </c>
      <c r="E71" s="748">
        <f t="shared" si="17"/>
        <v>0</v>
      </c>
      <c r="F71" s="748">
        <f t="shared" si="17"/>
        <v>0</v>
      </c>
      <c r="G71" s="748">
        <f t="shared" si="17"/>
        <v>0</v>
      </c>
      <c r="H71" s="748">
        <f t="shared" si="17"/>
        <v>0</v>
      </c>
      <c r="I71" s="748">
        <f t="shared" si="17"/>
        <v>0</v>
      </c>
      <c r="J71" s="748">
        <f t="shared" si="17"/>
        <v>0</v>
      </c>
      <c r="K71" s="748">
        <f t="shared" si="17"/>
        <v>0</v>
      </c>
      <c r="L71" s="749">
        <f t="shared" si="17"/>
        <v>0</v>
      </c>
      <c r="M71" s="302"/>
    </row>
    <row r="72" spans="1:13" ht="15" customHeight="1">
      <c r="A72" s="392" t="s">
        <v>9</v>
      </c>
      <c r="B72" s="750">
        <f>B71</f>
        <v>0</v>
      </c>
      <c r="C72" s="751">
        <f t="shared" ref="C72:L72" si="18">C71</f>
        <v>0</v>
      </c>
      <c r="D72" s="751">
        <f t="shared" si="18"/>
        <v>0</v>
      </c>
      <c r="E72" s="751">
        <f t="shared" si="18"/>
        <v>0</v>
      </c>
      <c r="F72" s="751">
        <f t="shared" si="18"/>
        <v>0</v>
      </c>
      <c r="G72" s="751">
        <f t="shared" si="18"/>
        <v>0</v>
      </c>
      <c r="H72" s="751">
        <f t="shared" si="18"/>
        <v>0</v>
      </c>
      <c r="I72" s="751">
        <f t="shared" si="18"/>
        <v>0</v>
      </c>
      <c r="J72" s="751">
        <f t="shared" si="18"/>
        <v>0</v>
      </c>
      <c r="K72" s="751">
        <f t="shared" si="18"/>
        <v>0</v>
      </c>
      <c r="L72" s="752">
        <f t="shared" si="18"/>
        <v>0</v>
      </c>
      <c r="M72" s="389"/>
    </row>
    <row r="73" spans="1:13" ht="15" customHeight="1">
      <c r="A73" s="390" t="s">
        <v>8</v>
      </c>
      <c r="B73" s="394"/>
      <c r="C73" s="293"/>
      <c r="D73" s="293"/>
      <c r="E73" s="293"/>
      <c r="F73" s="293"/>
      <c r="G73" s="293"/>
      <c r="H73" s="293"/>
      <c r="I73" s="293"/>
      <c r="J73" s="293"/>
      <c r="K73" s="293"/>
      <c r="L73" s="292"/>
      <c r="M73" s="389"/>
    </row>
    <row r="74" spans="1:13" ht="15" customHeight="1">
      <c r="A74" s="392" t="s">
        <v>396</v>
      </c>
      <c r="B74" s="394"/>
      <c r="C74" s="293"/>
      <c r="D74" s="293">
        <f>D$23*D72</f>
        <v>0</v>
      </c>
      <c r="E74" s="293">
        <f t="shared" ref="E74:L74" si="19">E$23*E72</f>
        <v>0</v>
      </c>
      <c r="F74" s="293">
        <f t="shared" si="19"/>
        <v>0</v>
      </c>
      <c r="G74" s="293">
        <f t="shared" si="19"/>
        <v>0</v>
      </c>
      <c r="H74" s="293">
        <f t="shared" si="19"/>
        <v>0</v>
      </c>
      <c r="I74" s="293">
        <f t="shared" si="19"/>
        <v>0</v>
      </c>
      <c r="J74" s="293">
        <f t="shared" si="19"/>
        <v>0</v>
      </c>
      <c r="K74" s="293">
        <f t="shared" si="19"/>
        <v>0</v>
      </c>
      <c r="L74" s="292">
        <f t="shared" si="19"/>
        <v>0</v>
      </c>
      <c r="M74" s="389"/>
    </row>
    <row r="75" spans="1:13" ht="15" customHeight="1">
      <c r="A75" s="390" t="s">
        <v>10</v>
      </c>
      <c r="B75" s="567"/>
      <c r="C75" s="552"/>
      <c r="D75" s="552"/>
      <c r="E75" s="552"/>
      <c r="F75" s="552"/>
      <c r="G75" s="552"/>
      <c r="H75" s="552"/>
      <c r="I75" s="552"/>
      <c r="J75" s="552"/>
      <c r="K75" s="552"/>
      <c r="L75" s="568"/>
      <c r="M75" s="302"/>
    </row>
    <row r="76" spans="1:13" ht="30" hidden="1" customHeight="1">
      <c r="A76" s="397" t="s">
        <v>244</v>
      </c>
      <c r="B76" s="567"/>
      <c r="C76" s="552"/>
      <c r="D76" s="552"/>
      <c r="E76" s="552"/>
      <c r="F76" s="552"/>
      <c r="G76" s="552"/>
      <c r="H76" s="552"/>
      <c r="I76" s="552"/>
      <c r="J76" s="552"/>
      <c r="K76" s="552"/>
      <c r="L76" s="568"/>
      <c r="M76" s="302"/>
    </row>
    <row r="77" spans="1:13">
      <c r="A77" s="392" t="s">
        <v>397</v>
      </c>
      <c r="B77" s="393"/>
      <c r="C77" s="305"/>
      <c r="D77" s="1013">
        <v>500</v>
      </c>
      <c r="E77" s="305">
        <f>D77*(1+ECO!J49/100)</f>
        <v>500</v>
      </c>
      <c r="F77" s="305">
        <f>E77*(1+ECO!K49/100)</f>
        <v>500</v>
      </c>
      <c r="G77" s="305">
        <f>F77*(1+ECO!L49/100)</f>
        <v>500</v>
      </c>
      <c r="H77" s="305">
        <f>G77*(1+ECO!M49/100)</f>
        <v>500</v>
      </c>
      <c r="I77" s="305">
        <f>H77*(1+ECO!N49/100)</f>
        <v>500</v>
      </c>
      <c r="J77" s="305">
        <f>I77*(1+ECO!O49/100)</f>
        <v>500</v>
      </c>
      <c r="K77" s="305">
        <f>J77*(1+ECO!P49/100)</f>
        <v>500</v>
      </c>
      <c r="L77" s="304">
        <f>K77*(1+ECO!Q49/100)</f>
        <v>500</v>
      </c>
      <c r="M77" s="302"/>
    </row>
    <row r="78" spans="1:13" ht="18" customHeight="1">
      <c r="A78" s="392" t="s">
        <v>398</v>
      </c>
      <c r="B78" s="393"/>
      <c r="C78" s="305"/>
      <c r="D78" s="305">
        <f t="shared" ref="D78:L78" si="20">D77*12</f>
        <v>6000</v>
      </c>
      <c r="E78" s="305">
        <f t="shared" si="20"/>
        <v>6000</v>
      </c>
      <c r="F78" s="305">
        <f t="shared" si="20"/>
        <v>6000</v>
      </c>
      <c r="G78" s="305">
        <f t="shared" si="20"/>
        <v>6000</v>
      </c>
      <c r="H78" s="305">
        <f t="shared" si="20"/>
        <v>6000</v>
      </c>
      <c r="I78" s="305">
        <f t="shared" si="20"/>
        <v>6000</v>
      </c>
      <c r="J78" s="305">
        <f t="shared" si="20"/>
        <v>6000</v>
      </c>
      <c r="K78" s="305">
        <f t="shared" si="20"/>
        <v>6000</v>
      </c>
      <c r="L78" s="304">
        <f t="shared" si="20"/>
        <v>6000</v>
      </c>
      <c r="M78" s="302"/>
    </row>
    <row r="79" spans="1:13">
      <c r="A79" s="46" t="s">
        <v>399</v>
      </c>
      <c r="B79" s="567"/>
      <c r="C79" s="305"/>
      <c r="D79" s="305">
        <f t="shared" ref="D79:L79" si="21">D78*D74/1000</f>
        <v>0</v>
      </c>
      <c r="E79" s="305">
        <f t="shared" si="21"/>
        <v>0</v>
      </c>
      <c r="F79" s="305">
        <f t="shared" si="21"/>
        <v>0</v>
      </c>
      <c r="G79" s="305">
        <f t="shared" si="21"/>
        <v>0</v>
      </c>
      <c r="H79" s="305">
        <f t="shared" si="21"/>
        <v>0</v>
      </c>
      <c r="I79" s="305">
        <f t="shared" si="21"/>
        <v>0</v>
      </c>
      <c r="J79" s="305">
        <f t="shared" si="21"/>
        <v>0</v>
      </c>
      <c r="K79" s="305">
        <f t="shared" si="21"/>
        <v>0</v>
      </c>
      <c r="L79" s="304">
        <f t="shared" si="21"/>
        <v>0</v>
      </c>
      <c r="M79" s="302"/>
    </row>
    <row r="80" spans="1:13">
      <c r="A80" s="398" t="s">
        <v>11</v>
      </c>
      <c r="B80" s="567"/>
      <c r="C80" s="305"/>
      <c r="D80" s="305"/>
      <c r="E80" s="305"/>
      <c r="F80" s="305"/>
      <c r="G80" s="305"/>
      <c r="H80" s="305"/>
      <c r="I80" s="305"/>
      <c r="J80" s="305"/>
      <c r="K80" s="305"/>
      <c r="L80" s="304"/>
      <c r="M80" s="302"/>
    </row>
    <row r="81" spans="1:13">
      <c r="A81" s="392" t="s">
        <v>401</v>
      </c>
      <c r="B81" s="567"/>
      <c r="C81" s="580"/>
      <c r="D81" s="580">
        <f>D79*D$31</f>
        <v>0</v>
      </c>
      <c r="E81" s="580">
        <f t="shared" ref="E81:L81" si="22">E79*E$31</f>
        <v>0</v>
      </c>
      <c r="F81" s="580">
        <f t="shared" si="22"/>
        <v>0</v>
      </c>
      <c r="G81" s="580">
        <f t="shared" si="22"/>
        <v>0</v>
      </c>
      <c r="H81" s="580">
        <f t="shared" si="22"/>
        <v>0</v>
      </c>
      <c r="I81" s="580">
        <f t="shared" si="22"/>
        <v>0</v>
      </c>
      <c r="J81" s="580">
        <f t="shared" si="22"/>
        <v>0</v>
      </c>
      <c r="K81" s="580">
        <f t="shared" si="22"/>
        <v>0</v>
      </c>
      <c r="L81" s="581">
        <f t="shared" si="22"/>
        <v>0</v>
      </c>
      <c r="M81" s="302"/>
    </row>
    <row r="82" spans="1:13" s="295" customFormat="1" ht="20.100000000000001" customHeight="1">
      <c r="A82" s="399" t="s">
        <v>409</v>
      </c>
      <c r="B82" s="582"/>
      <c r="C82" s="401"/>
      <c r="D82" s="401">
        <f t="shared" ref="D82:L82" si="23">D79+D81</f>
        <v>0</v>
      </c>
      <c r="E82" s="401">
        <f t="shared" si="23"/>
        <v>0</v>
      </c>
      <c r="F82" s="401">
        <f t="shared" si="23"/>
        <v>0</v>
      </c>
      <c r="G82" s="401">
        <f t="shared" si="23"/>
        <v>0</v>
      </c>
      <c r="H82" s="401">
        <f t="shared" si="23"/>
        <v>0</v>
      </c>
      <c r="I82" s="401">
        <f t="shared" si="23"/>
        <v>0</v>
      </c>
      <c r="J82" s="401">
        <f t="shared" si="23"/>
        <v>0</v>
      </c>
      <c r="K82" s="401">
        <f t="shared" si="23"/>
        <v>0</v>
      </c>
      <c r="L82" s="402">
        <f t="shared" si="23"/>
        <v>0</v>
      </c>
      <c r="M82" s="294"/>
    </row>
    <row r="83" spans="1:13" s="295" customFormat="1" ht="20.100000000000001" customHeight="1">
      <c r="A83" s="403" t="s">
        <v>12</v>
      </c>
      <c r="B83" s="574"/>
      <c r="C83" s="547"/>
      <c r="D83" s="405">
        <f>D82/ECO!I$39</f>
        <v>0</v>
      </c>
      <c r="E83" s="405">
        <f>E82/ECO!J$39</f>
        <v>0</v>
      </c>
      <c r="F83" s="405">
        <f>F82/ECO!K$39</f>
        <v>0</v>
      </c>
      <c r="G83" s="405">
        <f>G82/ECO!L$39</f>
        <v>0</v>
      </c>
      <c r="H83" s="405">
        <f>H82/ECO!M$39</f>
        <v>0</v>
      </c>
      <c r="I83" s="405">
        <f>I82/ECO!N$39</f>
        <v>0</v>
      </c>
      <c r="J83" s="405">
        <f>J82/ECO!O$39</f>
        <v>0</v>
      </c>
      <c r="K83" s="405">
        <f>K82/ECO!P$39</f>
        <v>0</v>
      </c>
      <c r="L83" s="405">
        <f>L82/ECO!Q$39</f>
        <v>0</v>
      </c>
      <c r="M83" s="294"/>
    </row>
    <row r="84" spans="1:13" s="550" customFormat="1" ht="20.100000000000001" customHeight="1">
      <c r="A84" s="461" t="s">
        <v>13</v>
      </c>
      <c r="B84" s="574"/>
      <c r="C84" s="575"/>
      <c r="D84" s="405">
        <f>+D82/'GGO(SQ)'!I$14</f>
        <v>0</v>
      </c>
      <c r="E84" s="405">
        <f>+E82/'GGO(SQ)'!J$14</f>
        <v>0</v>
      </c>
      <c r="F84" s="405">
        <f>+F82/'GGO(SQ)'!K$14</f>
        <v>0</v>
      </c>
      <c r="G84" s="405">
        <f>+G82/'GGO(SQ)'!L$14</f>
        <v>0</v>
      </c>
      <c r="H84" s="405">
        <f>+H82/'GGO(SQ)'!M$14</f>
        <v>0</v>
      </c>
      <c r="I84" s="405">
        <f>+I82/'GGO(SQ)'!N$14</f>
        <v>0</v>
      </c>
      <c r="J84" s="405">
        <f>+J82/'GGO(SQ)'!O$14</f>
        <v>0</v>
      </c>
      <c r="K84" s="405">
        <f>+K82/'GGO(SQ)'!P$14</f>
        <v>0</v>
      </c>
      <c r="L84" s="405">
        <f>+L82/'GGO(SQ)'!Q$14</f>
        <v>0</v>
      </c>
      <c r="M84" s="549"/>
    </row>
    <row r="85" spans="1:13" s="295" customFormat="1" ht="20.100000000000001" customHeight="1">
      <c r="A85" s="139"/>
      <c r="B85" s="551"/>
      <c r="C85" s="576"/>
      <c r="D85" s="577"/>
      <c r="E85" s="577"/>
      <c r="F85" s="577"/>
      <c r="G85" s="577"/>
      <c r="H85" s="577"/>
      <c r="I85" s="577"/>
      <c r="J85" s="577"/>
      <c r="K85" s="577"/>
      <c r="L85" s="578"/>
      <c r="M85" s="294"/>
    </row>
    <row r="86" spans="1:13">
      <c r="A86" s="387" t="s">
        <v>410</v>
      </c>
      <c r="B86" s="567"/>
      <c r="C86" s="552"/>
      <c r="D86" s="552"/>
      <c r="E86" s="552"/>
      <c r="F86" s="552"/>
      <c r="G86" s="552"/>
      <c r="H86" s="552"/>
      <c r="I86" s="552"/>
      <c r="J86" s="552"/>
      <c r="K86" s="552"/>
      <c r="L86" s="583"/>
      <c r="M86" s="302"/>
    </row>
    <row r="87" spans="1:13">
      <c r="A87" s="390" t="s">
        <v>393</v>
      </c>
      <c r="B87" s="567"/>
      <c r="C87" s="552"/>
      <c r="D87" s="552"/>
      <c r="E87" s="552"/>
      <c r="F87" s="552"/>
      <c r="G87" s="552"/>
      <c r="H87" s="552"/>
      <c r="I87" s="552"/>
      <c r="J87" s="552"/>
      <c r="K87" s="552"/>
      <c r="L87" s="583"/>
      <c r="M87" s="302"/>
    </row>
    <row r="88" spans="1:13">
      <c r="A88" s="392" t="s">
        <v>394</v>
      </c>
      <c r="B88" s="747">
        <f>B57</f>
        <v>0</v>
      </c>
      <c r="C88" s="748">
        <f t="shared" ref="C88:L88" si="24">C57</f>
        <v>0</v>
      </c>
      <c r="D88" s="748">
        <f t="shared" si="24"/>
        <v>0</v>
      </c>
      <c r="E88" s="748">
        <f t="shared" si="24"/>
        <v>0</v>
      </c>
      <c r="F88" s="748">
        <f t="shared" si="24"/>
        <v>0</v>
      </c>
      <c r="G88" s="748">
        <f t="shared" si="24"/>
        <v>0</v>
      </c>
      <c r="H88" s="748">
        <f t="shared" si="24"/>
        <v>0</v>
      </c>
      <c r="I88" s="748">
        <f t="shared" si="24"/>
        <v>0</v>
      </c>
      <c r="J88" s="748">
        <f t="shared" si="24"/>
        <v>0</v>
      </c>
      <c r="K88" s="748">
        <f t="shared" si="24"/>
        <v>0</v>
      </c>
      <c r="L88" s="753">
        <f t="shared" si="24"/>
        <v>0</v>
      </c>
      <c r="M88" s="302"/>
    </row>
    <row r="89" spans="1:13" ht="15" customHeight="1">
      <c r="A89" s="392" t="s">
        <v>9</v>
      </c>
      <c r="B89" s="750">
        <f>B88</f>
        <v>0</v>
      </c>
      <c r="C89" s="751">
        <f t="shared" ref="C89:L89" si="25">C88</f>
        <v>0</v>
      </c>
      <c r="D89" s="751">
        <f t="shared" si="25"/>
        <v>0</v>
      </c>
      <c r="E89" s="751">
        <f t="shared" si="25"/>
        <v>0</v>
      </c>
      <c r="F89" s="751">
        <f t="shared" si="25"/>
        <v>0</v>
      </c>
      <c r="G89" s="751">
        <f t="shared" si="25"/>
        <v>0</v>
      </c>
      <c r="H89" s="751">
        <f t="shared" si="25"/>
        <v>0</v>
      </c>
      <c r="I89" s="751">
        <f t="shared" si="25"/>
        <v>0</v>
      </c>
      <c r="J89" s="751">
        <f t="shared" si="25"/>
        <v>0</v>
      </c>
      <c r="K89" s="751">
        <f t="shared" si="25"/>
        <v>0</v>
      </c>
      <c r="L89" s="754">
        <f t="shared" si="25"/>
        <v>0</v>
      </c>
      <c r="M89" s="389"/>
    </row>
    <row r="90" spans="1:13" ht="15" customHeight="1">
      <c r="A90" s="390" t="s">
        <v>8</v>
      </c>
      <c r="B90" s="394"/>
      <c r="C90" s="293"/>
      <c r="D90" s="293"/>
      <c r="E90" s="293"/>
      <c r="F90" s="293"/>
      <c r="G90" s="293"/>
      <c r="H90" s="293"/>
      <c r="I90" s="293"/>
      <c r="J90" s="293"/>
      <c r="K90" s="293"/>
      <c r="L90" s="416"/>
      <c r="M90" s="389"/>
    </row>
    <row r="91" spans="1:13" ht="15" customHeight="1">
      <c r="A91" s="392" t="s">
        <v>396</v>
      </c>
      <c r="B91" s="394"/>
      <c r="C91" s="293"/>
      <c r="D91" s="293">
        <f t="shared" ref="D91:L91" si="26">D$23*D89</f>
        <v>0</v>
      </c>
      <c r="E91" s="293">
        <f t="shared" si="26"/>
        <v>0</v>
      </c>
      <c r="F91" s="293">
        <f t="shared" si="26"/>
        <v>0</v>
      </c>
      <c r="G91" s="293">
        <f t="shared" si="26"/>
        <v>0</v>
      </c>
      <c r="H91" s="293">
        <f t="shared" si="26"/>
        <v>0</v>
      </c>
      <c r="I91" s="293">
        <f t="shared" si="26"/>
        <v>0</v>
      </c>
      <c r="J91" s="293">
        <f t="shared" si="26"/>
        <v>0</v>
      </c>
      <c r="K91" s="293">
        <f t="shared" si="26"/>
        <v>0</v>
      </c>
      <c r="L91" s="416">
        <f t="shared" si="26"/>
        <v>0</v>
      </c>
      <c r="M91" s="389"/>
    </row>
    <row r="92" spans="1:13">
      <c r="A92" s="395" t="s">
        <v>406</v>
      </c>
      <c r="B92" s="567"/>
      <c r="C92" s="552"/>
      <c r="D92" s="552"/>
      <c r="E92" s="552"/>
      <c r="F92" s="552"/>
      <c r="G92" s="552"/>
      <c r="H92" s="552"/>
      <c r="I92" s="552"/>
      <c r="J92" s="552"/>
      <c r="K92" s="552"/>
      <c r="L92" s="583"/>
      <c r="M92" s="302"/>
    </row>
    <row r="93" spans="1:13">
      <c r="A93" s="46" t="s">
        <v>399</v>
      </c>
      <c r="B93" s="567"/>
      <c r="C93" s="305"/>
      <c r="D93" s="305">
        <f t="shared" ref="D93:L93" si="27">D91*D78/1000</f>
        <v>0</v>
      </c>
      <c r="E93" s="305">
        <f t="shared" si="27"/>
        <v>0</v>
      </c>
      <c r="F93" s="305">
        <f t="shared" si="27"/>
        <v>0</v>
      </c>
      <c r="G93" s="305">
        <f t="shared" si="27"/>
        <v>0</v>
      </c>
      <c r="H93" s="305">
        <f t="shared" si="27"/>
        <v>0</v>
      </c>
      <c r="I93" s="305">
        <f t="shared" si="27"/>
        <v>0</v>
      </c>
      <c r="J93" s="305">
        <f t="shared" si="27"/>
        <v>0</v>
      </c>
      <c r="K93" s="305">
        <f t="shared" si="27"/>
        <v>0</v>
      </c>
      <c r="L93" s="415">
        <f t="shared" si="27"/>
        <v>0</v>
      </c>
      <c r="M93" s="302"/>
    </row>
    <row r="94" spans="1:13">
      <c r="A94" s="414" t="s">
        <v>11</v>
      </c>
      <c r="B94" s="567"/>
      <c r="C94" s="305"/>
      <c r="D94" s="305"/>
      <c r="E94" s="305"/>
      <c r="F94" s="305"/>
      <c r="G94" s="305"/>
      <c r="H94" s="305"/>
      <c r="I94" s="305"/>
      <c r="J94" s="305"/>
      <c r="K94" s="305"/>
      <c r="L94" s="415"/>
      <c r="M94" s="302"/>
    </row>
    <row r="95" spans="1:13">
      <c r="A95" s="392" t="s">
        <v>401</v>
      </c>
      <c r="B95" s="567"/>
      <c r="C95" s="580"/>
      <c r="D95" s="580">
        <f t="shared" ref="D95:L95" si="28">D93*D$31</f>
        <v>0</v>
      </c>
      <c r="E95" s="580">
        <f t="shared" si="28"/>
        <v>0</v>
      </c>
      <c r="F95" s="580">
        <f t="shared" si="28"/>
        <v>0</v>
      </c>
      <c r="G95" s="580">
        <f t="shared" si="28"/>
        <v>0</v>
      </c>
      <c r="H95" s="580">
        <f t="shared" si="28"/>
        <v>0</v>
      </c>
      <c r="I95" s="580">
        <f t="shared" si="28"/>
        <v>0</v>
      </c>
      <c r="J95" s="580">
        <f t="shared" si="28"/>
        <v>0</v>
      </c>
      <c r="K95" s="580">
        <f t="shared" si="28"/>
        <v>0</v>
      </c>
      <c r="L95" s="584">
        <f t="shared" si="28"/>
        <v>0</v>
      </c>
      <c r="M95" s="302"/>
    </row>
    <row r="96" spans="1:13" s="295" customFormat="1" ht="20.100000000000001" customHeight="1">
      <c r="A96" s="399" t="s">
        <v>411</v>
      </c>
      <c r="B96" s="582"/>
      <c r="C96" s="401"/>
      <c r="D96" s="401">
        <f t="shared" ref="D96:L96" si="29">D93+D95</f>
        <v>0</v>
      </c>
      <c r="E96" s="401">
        <f t="shared" si="29"/>
        <v>0</v>
      </c>
      <c r="F96" s="401">
        <f t="shared" si="29"/>
        <v>0</v>
      </c>
      <c r="G96" s="401">
        <f t="shared" si="29"/>
        <v>0</v>
      </c>
      <c r="H96" s="401">
        <f t="shared" si="29"/>
        <v>0</v>
      </c>
      <c r="I96" s="401">
        <f t="shared" si="29"/>
        <v>0</v>
      </c>
      <c r="J96" s="401">
        <f t="shared" si="29"/>
        <v>0</v>
      </c>
      <c r="K96" s="401">
        <f t="shared" si="29"/>
        <v>0</v>
      </c>
      <c r="L96" s="402">
        <f t="shared" si="29"/>
        <v>0</v>
      </c>
      <c r="M96" s="294"/>
    </row>
    <row r="97" spans="1:13" s="295" customFormat="1" ht="20.100000000000001" customHeight="1">
      <c r="A97" s="403" t="s">
        <v>12</v>
      </c>
      <c r="B97" s="574"/>
      <c r="C97" s="547"/>
      <c r="D97" s="405">
        <f>D96/ECO!I$39</f>
        <v>0</v>
      </c>
      <c r="E97" s="405">
        <f>E96/ECO!J$39</f>
        <v>0</v>
      </c>
      <c r="F97" s="405">
        <f>F96/ECO!K$39</f>
        <v>0</v>
      </c>
      <c r="G97" s="405">
        <f>G96/ECO!L$39</f>
        <v>0</v>
      </c>
      <c r="H97" s="405">
        <f>H96/ECO!M$39</f>
        <v>0</v>
      </c>
      <c r="I97" s="405">
        <f>I96/ECO!N$39</f>
        <v>0</v>
      </c>
      <c r="J97" s="405">
        <f>J96/ECO!O$39</f>
        <v>0</v>
      </c>
      <c r="K97" s="405">
        <f>K96/ECO!P$39</f>
        <v>0</v>
      </c>
      <c r="L97" s="405">
        <f>L96/ECO!Q$39</f>
        <v>0</v>
      </c>
      <c r="M97" s="294"/>
    </row>
    <row r="98" spans="1:13" s="550" customFormat="1" ht="20.100000000000001" customHeight="1">
      <c r="A98" s="461" t="s">
        <v>13</v>
      </c>
      <c r="B98" s="574"/>
      <c r="C98" s="575"/>
      <c r="D98" s="405">
        <f>+D96/'GGO(SQ)'!I$14</f>
        <v>0</v>
      </c>
      <c r="E98" s="405">
        <f>+E96/'GGO(SQ)'!J$14</f>
        <v>0</v>
      </c>
      <c r="F98" s="405">
        <f>+F96/'GGO(SQ)'!K$14</f>
        <v>0</v>
      </c>
      <c r="G98" s="405">
        <f>+G96/'GGO(SQ)'!L$14</f>
        <v>0</v>
      </c>
      <c r="H98" s="405">
        <f>+H96/'GGO(SQ)'!M$14</f>
        <v>0</v>
      </c>
      <c r="I98" s="405">
        <f>+I96/'GGO(SQ)'!N$14</f>
        <v>0</v>
      </c>
      <c r="J98" s="405">
        <f>+J96/'GGO(SQ)'!O$14</f>
        <v>0</v>
      </c>
      <c r="K98" s="405">
        <f>+K96/'GGO(SQ)'!P$14</f>
        <v>0</v>
      </c>
      <c r="L98" s="405">
        <f>+L96/'GGO(SQ)'!Q$14</f>
        <v>0</v>
      </c>
      <c r="M98" s="549"/>
    </row>
    <row r="99" spans="1:13" s="295" customFormat="1">
      <c r="A99" s="139"/>
      <c r="B99" s="1014"/>
      <c r="C99" s="576"/>
      <c r="D99" s="577"/>
      <c r="E99" s="577"/>
      <c r="F99" s="577"/>
      <c r="G99" s="577"/>
      <c r="H99" s="577"/>
      <c r="I99" s="577"/>
      <c r="J99" s="577"/>
      <c r="K99" s="577"/>
      <c r="L99" s="578"/>
      <c r="M99" s="294"/>
    </row>
    <row r="100" spans="1:13">
      <c r="A100" s="387" t="s">
        <v>412</v>
      </c>
      <c r="B100" s="567"/>
      <c r="C100" s="552"/>
      <c r="D100" s="552"/>
      <c r="E100" s="552"/>
      <c r="F100" s="552"/>
      <c r="G100" s="552"/>
      <c r="H100" s="552"/>
      <c r="I100" s="552"/>
      <c r="J100" s="552"/>
      <c r="K100" s="552"/>
      <c r="L100" s="583"/>
      <c r="M100" s="302"/>
    </row>
    <row r="101" spans="1:13" ht="14.1" customHeight="1">
      <c r="A101" s="390" t="s">
        <v>393</v>
      </c>
      <c r="B101" s="567"/>
      <c r="C101" s="552"/>
      <c r="D101" s="552"/>
      <c r="E101" s="552"/>
      <c r="F101" s="552"/>
      <c r="G101" s="552"/>
      <c r="H101" s="552"/>
      <c r="I101" s="552"/>
      <c r="J101" s="552"/>
      <c r="K101" s="552"/>
      <c r="L101" s="583"/>
      <c r="M101" s="302"/>
    </row>
    <row r="102" spans="1:13">
      <c r="A102" s="392" t="s">
        <v>394</v>
      </c>
      <c r="B102" s="393"/>
      <c r="C102" s="748">
        <f>POP!H401</f>
        <v>0</v>
      </c>
      <c r="D102" s="748">
        <f>POP!I401</f>
        <v>0</v>
      </c>
      <c r="E102" s="748">
        <f>POP!J401</f>
        <v>0</v>
      </c>
      <c r="F102" s="748">
        <f>POP!K401</f>
        <v>0</v>
      </c>
      <c r="G102" s="748">
        <f>POP!L401</f>
        <v>0</v>
      </c>
      <c r="H102" s="748">
        <f>POP!M401</f>
        <v>0</v>
      </c>
      <c r="I102" s="748">
        <f>POP!N401</f>
        <v>0</v>
      </c>
      <c r="J102" s="748">
        <f>POP!O401</f>
        <v>0</v>
      </c>
      <c r="K102" s="748">
        <f>POP!P401</f>
        <v>0</v>
      </c>
      <c r="L102" s="753">
        <f>POP!Q401</f>
        <v>0</v>
      </c>
      <c r="M102" s="302"/>
    </row>
    <row r="103" spans="1:13" ht="15" customHeight="1">
      <c r="A103" s="392" t="s">
        <v>9</v>
      </c>
      <c r="B103" s="394"/>
      <c r="C103" s="1015"/>
      <c r="D103" s="1015"/>
      <c r="E103" s="1015"/>
      <c r="F103" s="1015"/>
      <c r="G103" s="1015"/>
      <c r="H103" s="1015"/>
      <c r="I103" s="1015"/>
      <c r="J103" s="1015"/>
      <c r="K103" s="1015"/>
      <c r="L103" s="1016"/>
      <c r="M103" s="389"/>
    </row>
    <row r="104" spans="1:13" ht="15" customHeight="1">
      <c r="A104" s="390" t="s">
        <v>8</v>
      </c>
      <c r="B104" s="394"/>
      <c r="C104" s="293"/>
      <c r="D104" s="293"/>
      <c r="E104" s="293"/>
      <c r="F104" s="293"/>
      <c r="G104" s="293"/>
      <c r="H104" s="293"/>
      <c r="I104" s="293"/>
      <c r="J104" s="293"/>
      <c r="K104" s="293"/>
      <c r="L104" s="416"/>
      <c r="M104" s="389"/>
    </row>
    <row r="105" spans="1:13" ht="15" customHeight="1">
      <c r="A105" s="392" t="s">
        <v>395</v>
      </c>
      <c r="B105" s="394"/>
      <c r="C105" s="293"/>
      <c r="D105" s="417">
        <v>0.2</v>
      </c>
      <c r="E105" s="417">
        <v>0.25</v>
      </c>
      <c r="F105" s="417">
        <v>0.3</v>
      </c>
      <c r="G105" s="417">
        <v>0.4</v>
      </c>
      <c r="H105" s="417">
        <v>0.6</v>
      </c>
      <c r="I105" s="417">
        <v>0.8</v>
      </c>
      <c r="J105" s="417">
        <v>0.9</v>
      </c>
      <c r="K105" s="417">
        <v>0.95</v>
      </c>
      <c r="L105" s="418">
        <v>1</v>
      </c>
      <c r="M105" s="389"/>
    </row>
    <row r="106" spans="1:13" ht="15" customHeight="1">
      <c r="A106" s="392" t="s">
        <v>396</v>
      </c>
      <c r="B106" s="394"/>
      <c r="C106" s="293"/>
      <c r="D106" s="293">
        <f t="shared" ref="D106:L106" si="30">D105*D103</f>
        <v>0</v>
      </c>
      <c r="E106" s="293">
        <f t="shared" si="30"/>
        <v>0</v>
      </c>
      <c r="F106" s="293">
        <f t="shared" si="30"/>
        <v>0</v>
      </c>
      <c r="G106" s="293">
        <f t="shared" si="30"/>
        <v>0</v>
      </c>
      <c r="H106" s="293">
        <f t="shared" si="30"/>
        <v>0</v>
      </c>
      <c r="I106" s="293">
        <f t="shared" si="30"/>
        <v>0</v>
      </c>
      <c r="J106" s="293">
        <f t="shared" si="30"/>
        <v>0</v>
      </c>
      <c r="K106" s="293">
        <f t="shared" si="30"/>
        <v>0</v>
      </c>
      <c r="L106" s="416">
        <f t="shared" si="30"/>
        <v>0</v>
      </c>
      <c r="M106" s="389"/>
    </row>
    <row r="107" spans="1:13" ht="15" customHeight="1">
      <c r="A107" s="390" t="s">
        <v>10</v>
      </c>
      <c r="B107" s="567"/>
      <c r="C107" s="552"/>
      <c r="D107" s="552"/>
      <c r="E107" s="552"/>
      <c r="F107" s="552"/>
      <c r="G107" s="552"/>
      <c r="H107" s="552"/>
      <c r="I107" s="552"/>
      <c r="J107" s="552"/>
      <c r="K107" s="552"/>
      <c r="L107" s="583"/>
      <c r="M107" s="302"/>
    </row>
    <row r="108" spans="1:13" ht="30" hidden="1" customHeight="1">
      <c r="A108" s="397" t="s">
        <v>244</v>
      </c>
      <c r="B108" s="567"/>
      <c r="C108" s="552"/>
      <c r="D108" s="552"/>
      <c r="E108" s="552"/>
      <c r="F108" s="552"/>
      <c r="G108" s="552"/>
      <c r="H108" s="552"/>
      <c r="I108" s="552"/>
      <c r="J108" s="552"/>
      <c r="K108" s="552"/>
      <c r="L108" s="583"/>
      <c r="M108" s="302"/>
    </row>
    <row r="109" spans="1:13">
      <c r="A109" s="392" t="s">
        <v>397</v>
      </c>
      <c r="B109" s="393"/>
      <c r="C109" s="305"/>
      <c r="D109" s="748">
        <v>400</v>
      </c>
      <c r="E109" s="305">
        <f>D109*(1+[1]ECO!J$84/100)</f>
        <v>409.99999999999994</v>
      </c>
      <c r="F109" s="305">
        <f>E109*(1+[1]ECO!K$84/100)</f>
        <v>420.24999999999989</v>
      </c>
      <c r="G109" s="305">
        <f>F109*(1+[1]ECO!L$84/100)</f>
        <v>430.75624999999985</v>
      </c>
      <c r="H109" s="305">
        <f>G109*(1+[1]ECO!M$84/100)</f>
        <v>441.52515624999984</v>
      </c>
      <c r="I109" s="305">
        <f>H109*(1+[1]ECO!N$84/100)</f>
        <v>452.56328515624978</v>
      </c>
      <c r="J109" s="305">
        <f>I109*(1+[1]ECO!O$84/100)</f>
        <v>463.87736728515597</v>
      </c>
      <c r="K109" s="305">
        <f>J109*(1+[1]ECO!P$84/100)</f>
        <v>475.47430146728482</v>
      </c>
      <c r="L109" s="415">
        <f>K109*(1+[1]ECO!Q$84/100)</f>
        <v>487.36115900396692</v>
      </c>
      <c r="M109" s="302"/>
    </row>
    <row r="110" spans="1:13" ht="18" customHeight="1">
      <c r="A110" s="392" t="s">
        <v>398</v>
      </c>
      <c r="B110" s="393"/>
      <c r="C110" s="305"/>
      <c r="D110" s="305">
        <f t="shared" ref="D110:L110" si="31">D109*12</f>
        <v>4800</v>
      </c>
      <c r="E110" s="305">
        <f t="shared" si="31"/>
        <v>4919.9999999999991</v>
      </c>
      <c r="F110" s="305">
        <f t="shared" si="31"/>
        <v>5042.9999999999982</v>
      </c>
      <c r="G110" s="305">
        <f t="shared" si="31"/>
        <v>5169.074999999998</v>
      </c>
      <c r="H110" s="305">
        <f t="shared" si="31"/>
        <v>5298.3018749999983</v>
      </c>
      <c r="I110" s="305">
        <f t="shared" si="31"/>
        <v>5430.7594218749973</v>
      </c>
      <c r="J110" s="305">
        <f t="shared" si="31"/>
        <v>5566.5284074218716</v>
      </c>
      <c r="K110" s="305">
        <f t="shared" si="31"/>
        <v>5705.6916176074174</v>
      </c>
      <c r="L110" s="415">
        <f t="shared" si="31"/>
        <v>5848.3339080476035</v>
      </c>
      <c r="M110" s="302"/>
    </row>
    <row r="111" spans="1:13">
      <c r="A111" s="46" t="s">
        <v>399</v>
      </c>
      <c r="B111" s="567"/>
      <c r="C111" s="305"/>
      <c r="D111" s="305">
        <f t="shared" ref="D111:L111" si="32">D110*D106/1000</f>
        <v>0</v>
      </c>
      <c r="E111" s="305">
        <f t="shared" si="32"/>
        <v>0</v>
      </c>
      <c r="F111" s="305">
        <f t="shared" si="32"/>
        <v>0</v>
      </c>
      <c r="G111" s="305">
        <f t="shared" si="32"/>
        <v>0</v>
      </c>
      <c r="H111" s="305">
        <f t="shared" si="32"/>
        <v>0</v>
      </c>
      <c r="I111" s="305">
        <f t="shared" si="32"/>
        <v>0</v>
      </c>
      <c r="J111" s="305">
        <f t="shared" si="32"/>
        <v>0</v>
      </c>
      <c r="K111" s="305">
        <f t="shared" si="32"/>
        <v>0</v>
      </c>
      <c r="L111" s="415">
        <f t="shared" si="32"/>
        <v>0</v>
      </c>
      <c r="M111" s="302"/>
    </row>
    <row r="112" spans="1:13">
      <c r="A112" s="398" t="s">
        <v>11</v>
      </c>
      <c r="B112" s="567"/>
      <c r="C112" s="305"/>
      <c r="D112" s="305"/>
      <c r="E112" s="305"/>
      <c r="F112" s="305"/>
      <c r="G112" s="305"/>
      <c r="H112" s="305"/>
      <c r="I112" s="305"/>
      <c r="J112" s="305"/>
      <c r="K112" s="305"/>
      <c r="L112" s="415"/>
      <c r="M112" s="302"/>
    </row>
    <row r="113" spans="1:13">
      <c r="A113" s="392" t="s">
        <v>413</v>
      </c>
      <c r="B113" s="567"/>
      <c r="C113" s="305"/>
      <c r="D113" s="419">
        <v>0.15</v>
      </c>
      <c r="E113" s="419">
        <v>0.15</v>
      </c>
      <c r="F113" s="419">
        <v>0.15</v>
      </c>
      <c r="G113" s="419">
        <v>0.15</v>
      </c>
      <c r="H113" s="419">
        <v>0.15</v>
      </c>
      <c r="I113" s="419">
        <v>0.15</v>
      </c>
      <c r="J113" s="419">
        <v>0.15</v>
      </c>
      <c r="K113" s="419">
        <v>0.15</v>
      </c>
      <c r="L113" s="420">
        <v>0.15</v>
      </c>
      <c r="M113" s="302"/>
    </row>
    <row r="114" spans="1:13">
      <c r="A114" s="392" t="s">
        <v>401</v>
      </c>
      <c r="B114" s="567"/>
      <c r="C114" s="580"/>
      <c r="D114" s="585">
        <f t="shared" ref="D114:L114" si="33">D111*D113</f>
        <v>0</v>
      </c>
      <c r="E114" s="585">
        <f t="shared" si="33"/>
        <v>0</v>
      </c>
      <c r="F114" s="585">
        <f t="shared" si="33"/>
        <v>0</v>
      </c>
      <c r="G114" s="585">
        <f t="shared" si="33"/>
        <v>0</v>
      </c>
      <c r="H114" s="585">
        <f t="shared" si="33"/>
        <v>0</v>
      </c>
      <c r="I114" s="585">
        <f t="shared" si="33"/>
        <v>0</v>
      </c>
      <c r="J114" s="585">
        <f t="shared" si="33"/>
        <v>0</v>
      </c>
      <c r="K114" s="585">
        <f t="shared" si="33"/>
        <v>0</v>
      </c>
      <c r="L114" s="586">
        <f t="shared" si="33"/>
        <v>0</v>
      </c>
      <c r="M114" s="302"/>
    </row>
    <row r="115" spans="1:13" s="295" customFormat="1" ht="20.100000000000001" customHeight="1">
      <c r="A115" s="399" t="s">
        <v>414</v>
      </c>
      <c r="B115" s="582"/>
      <c r="C115" s="401"/>
      <c r="D115" s="401">
        <f t="shared" ref="D115:L115" si="34">D111+D114</f>
        <v>0</v>
      </c>
      <c r="E115" s="401">
        <f t="shared" si="34"/>
        <v>0</v>
      </c>
      <c r="F115" s="401">
        <f t="shared" si="34"/>
        <v>0</v>
      </c>
      <c r="G115" s="401">
        <f t="shared" si="34"/>
        <v>0</v>
      </c>
      <c r="H115" s="401">
        <f t="shared" si="34"/>
        <v>0</v>
      </c>
      <c r="I115" s="401">
        <f t="shared" si="34"/>
        <v>0</v>
      </c>
      <c r="J115" s="401">
        <f t="shared" si="34"/>
        <v>0</v>
      </c>
      <c r="K115" s="401">
        <f t="shared" si="34"/>
        <v>0</v>
      </c>
      <c r="L115" s="402">
        <f t="shared" si="34"/>
        <v>0</v>
      </c>
      <c r="M115" s="294"/>
    </row>
    <row r="116" spans="1:13" s="295" customFormat="1" ht="20.100000000000001" customHeight="1">
      <c r="A116" s="403" t="s">
        <v>12</v>
      </c>
      <c r="B116" s="574"/>
      <c r="C116" s="547"/>
      <c r="D116" s="405">
        <f>D115/ECO!I$39</f>
        <v>0</v>
      </c>
      <c r="E116" s="405">
        <f>E115/ECO!J$39</f>
        <v>0</v>
      </c>
      <c r="F116" s="405">
        <f>F115/ECO!K$39</f>
        <v>0</v>
      </c>
      <c r="G116" s="405">
        <f>G115/ECO!L$39</f>
        <v>0</v>
      </c>
      <c r="H116" s="405">
        <f>H115/ECO!M$39</f>
        <v>0</v>
      </c>
      <c r="I116" s="405">
        <f>I115/ECO!N$39</f>
        <v>0</v>
      </c>
      <c r="J116" s="405">
        <f>J115/ECO!O$39</f>
        <v>0</v>
      </c>
      <c r="K116" s="405">
        <f>K115/ECO!P$39</f>
        <v>0</v>
      </c>
      <c r="L116" s="405">
        <f>L115/ECO!Q$39</f>
        <v>0</v>
      </c>
      <c r="M116" s="294"/>
    </row>
    <row r="117" spans="1:13" s="550" customFormat="1" ht="20.100000000000001" customHeight="1">
      <c r="A117" s="461" t="s">
        <v>13</v>
      </c>
      <c r="B117" s="574"/>
      <c r="C117" s="575"/>
      <c r="D117" s="405">
        <f>+D115/'GGO(SQ)'!I$14</f>
        <v>0</v>
      </c>
      <c r="E117" s="405">
        <f>+E115/'GGO(SQ)'!J$14</f>
        <v>0</v>
      </c>
      <c r="F117" s="405">
        <f>+F115/'GGO(SQ)'!K$14</f>
        <v>0</v>
      </c>
      <c r="G117" s="405">
        <f>+G115/'GGO(SQ)'!L$14</f>
        <v>0</v>
      </c>
      <c r="H117" s="405">
        <f>+H115/'GGO(SQ)'!M$14</f>
        <v>0</v>
      </c>
      <c r="I117" s="405">
        <f>+I115/'GGO(SQ)'!N$14</f>
        <v>0</v>
      </c>
      <c r="J117" s="405">
        <f>+J115/'GGO(SQ)'!O$14</f>
        <v>0</v>
      </c>
      <c r="K117" s="405">
        <f>+K115/'GGO(SQ)'!P$14</f>
        <v>0</v>
      </c>
      <c r="L117" s="405">
        <f>+L115/'GGO(SQ)'!Q$14</f>
        <v>0</v>
      </c>
      <c r="M117" s="549"/>
    </row>
  </sheetData>
  <sheetProtection password="CC3D" sheet="1" objects="1" scenarios="1"/>
  <mergeCells count="4">
    <mergeCell ref="K4:L4"/>
    <mergeCell ref="K5:L5"/>
    <mergeCell ref="C9:L9"/>
    <mergeCell ref="M9:M10"/>
  </mergeCells>
  <pageMargins left="0.70000000000000007" right="0.70000000000000007" top="0.75000000000000011" bottom="0.75000000000000011" header="0.30000000000000004" footer="0.30000000000000004"/>
  <pageSetup paperSize="9" scale="57" orientation="landscape" horizontalDpi="4294967292" vertic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34"/>
  <sheetViews>
    <sheetView showGridLines="0" zoomScaleNormal="100" workbookViewId="0">
      <selection activeCell="D1" sqref="D1"/>
    </sheetView>
  </sheetViews>
  <sheetFormatPr defaultColWidth="8.85546875" defaultRowHeight="15"/>
  <cols>
    <col min="1" max="1" width="60" bestFit="1" customWidth="1"/>
    <col min="2" max="2" width="10" customWidth="1"/>
    <col min="4" max="10" width="9.28515625" customWidth="1"/>
    <col min="11" max="11" width="10.85546875" customWidth="1"/>
    <col min="12" max="12" width="11.42578125" bestFit="1" customWidth="1"/>
    <col min="13" max="13" width="64" customWidth="1"/>
  </cols>
  <sheetData>
    <row r="1" spans="1:13" ht="21">
      <c r="A1" s="124" t="s">
        <v>96</v>
      </c>
    </row>
    <row r="2" spans="1:13" hidden="1">
      <c r="J2" s="134" t="s">
        <v>206</v>
      </c>
      <c r="K2" s="135"/>
      <c r="L2" s="146" t="e">
        <f ca="1">CELL("contents",[1]README!C6)</f>
        <v>#N/A</v>
      </c>
    </row>
    <row r="3" spans="1:13" hidden="1">
      <c r="J3" s="134" t="s">
        <v>202</v>
      </c>
      <c r="K3" s="135"/>
      <c r="L3" s="146" t="e">
        <f ca="1">CELL("contents",[1]README!C7)</f>
        <v>#N/A</v>
      </c>
    </row>
    <row r="4" spans="1:13" hidden="1">
      <c r="J4" s="134" t="s">
        <v>207</v>
      </c>
      <c r="K4" s="1106" t="e">
        <f ca="1">CELL("contents",[1]README!B8)</f>
        <v>#N/A</v>
      </c>
      <c r="L4" s="1106"/>
    </row>
    <row r="5" spans="1:13" hidden="1">
      <c r="J5" s="134" t="s">
        <v>198</v>
      </c>
      <c r="K5" s="1106" t="e">
        <f ca="1">CELL("contents",[1]README!B9)</f>
        <v>#N/A</v>
      </c>
      <c r="L5" s="1106"/>
    </row>
    <row r="6" spans="1:13" hidden="1">
      <c r="J6" s="134" t="s">
        <v>199</v>
      </c>
      <c r="K6" s="135"/>
      <c r="L6" s="146" t="e">
        <f ca="1">CELL("contents",[1]README!C10)</f>
        <v>#N/A</v>
      </c>
    </row>
    <row r="7" spans="1:13">
      <c r="J7" s="436"/>
      <c r="K7" s="437"/>
      <c r="L7" s="438"/>
    </row>
    <row r="8" spans="1:13" ht="15.75">
      <c r="A8" s="439"/>
    </row>
    <row r="9" spans="1:13" ht="17.25">
      <c r="A9" s="3"/>
    </row>
    <row r="10" spans="1:13" s="14" customFormat="1" ht="34.5">
      <c r="A10" s="139"/>
      <c r="B10" s="181" t="s">
        <v>169</v>
      </c>
      <c r="C10" s="1112" t="s">
        <v>135</v>
      </c>
      <c r="D10" s="1107"/>
      <c r="E10" s="1107"/>
      <c r="F10" s="1107"/>
      <c r="G10" s="1107"/>
      <c r="H10" s="1107"/>
      <c r="I10" s="1107"/>
      <c r="J10" s="1107"/>
      <c r="K10" s="1107"/>
      <c r="L10" s="1128"/>
      <c r="M10" s="1128" t="s">
        <v>152</v>
      </c>
    </row>
    <row r="11" spans="1:13" s="14" customFormat="1">
      <c r="A11" s="429"/>
      <c r="B11" s="131">
        <v>2010</v>
      </c>
      <c r="C11" s="131">
        <v>2011</v>
      </c>
      <c r="D11" s="132">
        <v>2012</v>
      </c>
      <c r="E11" s="132">
        <v>2013</v>
      </c>
      <c r="F11" s="132">
        <v>2014</v>
      </c>
      <c r="G11" s="132">
        <v>2015</v>
      </c>
      <c r="H11" s="132">
        <v>2016</v>
      </c>
      <c r="I11" s="132">
        <v>2017</v>
      </c>
      <c r="J11" s="132">
        <v>2018</v>
      </c>
      <c r="K11" s="132">
        <v>2019</v>
      </c>
      <c r="L11" s="133">
        <v>2020</v>
      </c>
      <c r="M11" s="1129"/>
    </row>
    <row r="12" spans="1:13" s="382" customFormat="1" ht="17.25">
      <c r="A12" s="462" t="s">
        <v>389</v>
      </c>
      <c r="B12" s="383"/>
      <c r="C12" s="383"/>
      <c r="D12" s="384"/>
      <c r="E12" s="384"/>
      <c r="F12" s="384"/>
      <c r="G12" s="384"/>
      <c r="H12" s="384"/>
      <c r="I12" s="384"/>
      <c r="J12" s="384"/>
      <c r="K12" s="384"/>
      <c r="L12" s="385"/>
      <c r="M12" s="1017"/>
    </row>
    <row r="13" spans="1:13" s="382" customFormat="1" ht="17.25">
      <c r="A13" s="656" t="s">
        <v>437</v>
      </c>
      <c r="B13" s="383"/>
      <c r="C13" s="881"/>
      <c r="D13" s="887"/>
      <c r="E13" s="887"/>
      <c r="F13" s="887"/>
      <c r="G13" s="887"/>
      <c r="H13" s="887"/>
      <c r="I13" s="887"/>
      <c r="J13" s="887"/>
      <c r="K13" s="887"/>
      <c r="L13" s="888"/>
      <c r="M13" s="1017"/>
    </row>
    <row r="14" spans="1:13" s="659" customFormat="1">
      <c r="A14" s="619" t="s">
        <v>502</v>
      </c>
      <c r="B14" s="658"/>
      <c r="C14" s="881"/>
      <c r="D14" s="887"/>
      <c r="E14" s="887"/>
      <c r="F14" s="887"/>
      <c r="G14" s="887"/>
      <c r="H14" s="887"/>
      <c r="I14" s="887"/>
      <c r="J14" s="887"/>
      <c r="K14" s="887"/>
      <c r="L14" s="888"/>
      <c r="M14" s="1018"/>
    </row>
    <row r="15" spans="1:13" s="657" customFormat="1">
      <c r="A15" s="656" t="s">
        <v>438</v>
      </c>
      <c r="B15" s="605"/>
      <c r="C15" s="881"/>
      <c r="D15" s="887"/>
      <c r="E15" s="887"/>
      <c r="F15" s="887"/>
      <c r="G15" s="887"/>
      <c r="H15" s="887"/>
      <c r="I15" s="887"/>
      <c r="J15" s="887"/>
      <c r="K15" s="887"/>
      <c r="L15" s="888"/>
      <c r="M15" s="1019"/>
    </row>
    <row r="16" spans="1:13" s="295" customFormat="1" ht="20.100000000000001" customHeight="1">
      <c r="A16" s="463" t="s">
        <v>417</v>
      </c>
      <c r="B16" s="371"/>
      <c r="C16" s="470"/>
      <c r="D16" s="470">
        <f>SUM(D13:D15)</f>
        <v>0</v>
      </c>
      <c r="E16" s="470">
        <f t="shared" ref="E16:L16" si="0">SUM(E13:E15)</f>
        <v>0</v>
      </c>
      <c r="F16" s="470">
        <f t="shared" si="0"/>
        <v>0</v>
      </c>
      <c r="G16" s="470">
        <f t="shared" si="0"/>
        <v>0</v>
      </c>
      <c r="H16" s="470">
        <f t="shared" si="0"/>
        <v>0</v>
      </c>
      <c r="I16" s="470">
        <f t="shared" si="0"/>
        <v>0</v>
      </c>
      <c r="J16" s="470">
        <f t="shared" si="0"/>
        <v>0</v>
      </c>
      <c r="K16" s="470">
        <f t="shared" si="0"/>
        <v>0</v>
      </c>
      <c r="L16" s="471">
        <f t="shared" si="0"/>
        <v>0</v>
      </c>
      <c r="M16" s="1028"/>
    </row>
    <row r="17" spans="1:13" s="295" customFormat="1" ht="20.100000000000001" customHeight="1">
      <c r="A17" s="464" t="s">
        <v>12</v>
      </c>
      <c r="B17" s="472"/>
      <c r="C17" s="468"/>
      <c r="D17" s="468">
        <f>D16/ECO!I39</f>
        <v>0</v>
      </c>
      <c r="E17" s="468">
        <f>E16/ECO!J39</f>
        <v>0</v>
      </c>
      <c r="F17" s="468">
        <f>F16/ECO!K39</f>
        <v>0</v>
      </c>
      <c r="G17" s="468">
        <f>G16/ECO!L39</f>
        <v>0</v>
      </c>
      <c r="H17" s="468">
        <f>H16/ECO!M39</f>
        <v>0</v>
      </c>
      <c r="I17" s="468">
        <f>I16/ECO!N39</f>
        <v>0</v>
      </c>
      <c r="J17" s="468">
        <f>J16/ECO!O39</f>
        <v>0</v>
      </c>
      <c r="K17" s="468">
        <f>K16/ECO!P39</f>
        <v>0</v>
      </c>
      <c r="L17" s="484">
        <f>L16/ECO!Q39</f>
        <v>0</v>
      </c>
      <c r="M17" s="1028"/>
    </row>
    <row r="18" spans="1:13" s="295" customFormat="1" ht="20.100000000000001" customHeight="1">
      <c r="A18" s="464" t="s">
        <v>13</v>
      </c>
      <c r="B18" s="472"/>
      <c r="C18" s="468"/>
      <c r="D18" s="468">
        <f>+D16/'GGO(SQ)'!I$14</f>
        <v>0</v>
      </c>
      <c r="E18" s="468">
        <f>+E16/'GGO(SQ)'!J$14</f>
        <v>0</v>
      </c>
      <c r="F18" s="468">
        <f>+F16/'GGO(SQ)'!K$14</f>
        <v>0</v>
      </c>
      <c r="G18" s="468">
        <f>+G16/'GGO(SQ)'!L$14</f>
        <v>0</v>
      </c>
      <c r="H18" s="468">
        <f>+H16/'GGO(SQ)'!M$14</f>
        <v>0</v>
      </c>
      <c r="I18" s="468">
        <f>+I16/'GGO(SQ)'!N$14</f>
        <v>0</v>
      </c>
      <c r="J18" s="468">
        <f>+J16/'GGO(SQ)'!O$14</f>
        <v>0</v>
      </c>
      <c r="K18" s="468">
        <f>+K16/'GGO(SQ)'!P$14</f>
        <v>0</v>
      </c>
      <c r="L18" s="484">
        <f>+L16/'GGO(SQ)'!Q$14</f>
        <v>0</v>
      </c>
      <c r="M18" s="1028"/>
    </row>
    <row r="19" spans="1:13" s="295" customFormat="1" ht="20.100000000000001" customHeight="1">
      <c r="A19" s="409"/>
      <c r="B19" s="409"/>
      <c r="C19" s="409"/>
      <c r="D19" s="410"/>
      <c r="E19" s="410"/>
      <c r="F19" s="410"/>
      <c r="G19" s="410"/>
      <c r="H19" s="410"/>
      <c r="I19" s="410"/>
      <c r="J19" s="410"/>
      <c r="K19" s="410"/>
      <c r="L19" s="411"/>
      <c r="M19" s="1029"/>
    </row>
    <row r="20" spans="1:13" ht="15.75">
      <c r="A20" s="595" t="s">
        <v>433</v>
      </c>
      <c r="B20" s="13"/>
      <c r="C20" s="13"/>
      <c r="D20" s="14"/>
      <c r="E20" s="14"/>
      <c r="F20" s="14"/>
      <c r="G20" s="14"/>
      <c r="H20" s="14"/>
      <c r="I20" s="14"/>
      <c r="J20" s="14"/>
      <c r="K20" s="14"/>
      <c r="L20" s="15"/>
      <c r="M20" s="32"/>
    </row>
    <row r="21" spans="1:13">
      <c r="A21" s="315" t="s">
        <v>393</v>
      </c>
      <c r="B21" s="13"/>
      <c r="C21" s="13"/>
      <c r="D21" s="14"/>
      <c r="E21" s="14"/>
      <c r="F21" s="14"/>
      <c r="G21" s="14"/>
      <c r="H21" s="14"/>
      <c r="I21" s="14"/>
      <c r="J21" s="14"/>
      <c r="K21" s="14"/>
      <c r="L21" s="15"/>
      <c r="M21" s="32"/>
    </row>
    <row r="22" spans="1:13" s="175" customFormat="1" ht="17.25">
      <c r="A22" s="440" t="s">
        <v>525</v>
      </c>
      <c r="B22" s="176"/>
      <c r="C22" s="1020"/>
      <c r="D22" s="1021"/>
      <c r="E22" s="1021"/>
      <c r="F22" s="1021"/>
      <c r="G22" s="1021"/>
      <c r="H22" s="1021"/>
      <c r="I22" s="1021"/>
      <c r="J22" s="1021"/>
      <c r="K22" s="1021"/>
      <c r="L22" s="1022"/>
      <c r="M22" s="1023"/>
    </row>
    <row r="23" spans="1:13">
      <c r="A23" s="315" t="s">
        <v>8</v>
      </c>
      <c r="B23" s="13"/>
      <c r="C23" s="30"/>
      <c r="D23" s="31"/>
      <c r="E23" s="31"/>
      <c r="F23" s="31"/>
      <c r="G23" s="31"/>
      <c r="H23" s="31"/>
      <c r="I23" s="31"/>
      <c r="J23" s="31"/>
      <c r="K23" s="31"/>
      <c r="L23" s="32"/>
      <c r="M23" s="32"/>
    </row>
    <row r="24" spans="1:13">
      <c r="A24" s="46" t="s">
        <v>177</v>
      </c>
      <c r="B24" s="13"/>
      <c r="C24" s="30"/>
      <c r="D24" s="1024"/>
      <c r="E24" s="1024"/>
      <c r="F24" s="1024"/>
      <c r="G24" s="1024"/>
      <c r="H24" s="1024"/>
      <c r="I24" s="1024"/>
      <c r="J24" s="1024"/>
      <c r="K24" s="1024"/>
      <c r="L24" s="1025"/>
      <c r="M24" s="32"/>
    </row>
    <row r="25" spans="1:13">
      <c r="A25" s="440" t="s">
        <v>396</v>
      </c>
      <c r="B25" s="13"/>
      <c r="C25" s="13"/>
      <c r="D25" s="190">
        <f t="shared" ref="D25:L25" si="1">D22*D24</f>
        <v>0</v>
      </c>
      <c r="E25" s="190">
        <f t="shared" si="1"/>
        <v>0</v>
      </c>
      <c r="F25" s="190">
        <f t="shared" si="1"/>
        <v>0</v>
      </c>
      <c r="G25" s="190">
        <f t="shared" si="1"/>
        <v>0</v>
      </c>
      <c r="H25" s="190">
        <f t="shared" si="1"/>
        <v>0</v>
      </c>
      <c r="I25" s="190">
        <f t="shared" si="1"/>
        <v>0</v>
      </c>
      <c r="J25" s="190">
        <f t="shared" si="1"/>
        <v>0</v>
      </c>
      <c r="K25" s="190">
        <f t="shared" si="1"/>
        <v>0</v>
      </c>
      <c r="L25" s="191">
        <f t="shared" si="1"/>
        <v>0</v>
      </c>
      <c r="M25" s="32"/>
    </row>
    <row r="26" spans="1:13">
      <c r="A26" s="315" t="s">
        <v>10</v>
      </c>
      <c r="B26" s="13"/>
      <c r="C26" s="13"/>
      <c r="D26" s="190"/>
      <c r="E26" s="190"/>
      <c r="F26" s="190"/>
      <c r="G26" s="190"/>
      <c r="H26" s="190"/>
      <c r="I26" s="190"/>
      <c r="J26" s="190"/>
      <c r="K26" s="190"/>
      <c r="L26" s="191"/>
      <c r="M26" s="32"/>
    </row>
    <row r="27" spans="1:13">
      <c r="A27" s="46" t="s">
        <v>434</v>
      </c>
      <c r="B27" s="13"/>
      <c r="C27" s="13"/>
      <c r="D27" s="800">
        <f>ECO!I16*3</f>
        <v>0</v>
      </c>
      <c r="E27" s="800">
        <f>D27*(1+ECO!J49/100)</f>
        <v>0</v>
      </c>
      <c r="F27" s="800">
        <f>E27*(1+ECO!K49/100)</f>
        <v>0</v>
      </c>
      <c r="G27" s="800">
        <f>F27*(1+ECO!L49/100)</f>
        <v>0</v>
      </c>
      <c r="H27" s="800">
        <f>G27*(1+ECO!M49/100)</f>
        <v>0</v>
      </c>
      <c r="I27" s="800">
        <f>H27*(1+ECO!N49/100)</f>
        <v>0</v>
      </c>
      <c r="J27" s="800">
        <f>I27*(1+ECO!O49/100)</f>
        <v>0</v>
      </c>
      <c r="K27" s="800">
        <f>J27*(1+ECO!P49/100)</f>
        <v>0</v>
      </c>
      <c r="L27" s="801">
        <f>K27*(1+ECO!Q49/100)</f>
        <v>0</v>
      </c>
      <c r="M27" s="32"/>
    </row>
    <row r="28" spans="1:13" s="673" customFormat="1">
      <c r="A28" s="671" t="s">
        <v>435</v>
      </c>
      <c r="B28" s="672"/>
      <c r="C28" s="672"/>
      <c r="D28" s="755">
        <f t="shared" ref="D28:L28" si="2">1000*D27*D25/10^6</f>
        <v>0</v>
      </c>
      <c r="E28" s="755">
        <f t="shared" si="2"/>
        <v>0</v>
      </c>
      <c r="F28" s="755">
        <f t="shared" si="2"/>
        <v>0</v>
      </c>
      <c r="G28" s="755">
        <f t="shared" si="2"/>
        <v>0</v>
      </c>
      <c r="H28" s="755">
        <f t="shared" si="2"/>
        <v>0</v>
      </c>
      <c r="I28" s="755">
        <f t="shared" si="2"/>
        <v>0</v>
      </c>
      <c r="J28" s="755">
        <f t="shared" si="2"/>
        <v>0</v>
      </c>
      <c r="K28" s="755">
        <f t="shared" si="2"/>
        <v>0</v>
      </c>
      <c r="L28" s="756">
        <f t="shared" si="2"/>
        <v>0</v>
      </c>
      <c r="M28" s="1030"/>
    </row>
    <row r="29" spans="1:13">
      <c r="A29" s="441" t="s">
        <v>11</v>
      </c>
      <c r="B29" s="13"/>
      <c r="C29" s="13"/>
      <c r="D29" s="14"/>
      <c r="E29" s="14"/>
      <c r="F29" s="14"/>
      <c r="G29" s="14"/>
      <c r="H29" s="14"/>
      <c r="I29" s="14"/>
      <c r="J29" s="14"/>
      <c r="K29" s="14"/>
      <c r="L29" s="15"/>
      <c r="M29" s="32"/>
    </row>
    <row r="30" spans="1:13">
      <c r="A30" s="46" t="s">
        <v>400</v>
      </c>
      <c r="B30" s="13"/>
      <c r="C30" s="13"/>
      <c r="D30" s="1026"/>
      <c r="E30" s="1026"/>
      <c r="F30" s="1026"/>
      <c r="G30" s="1026"/>
      <c r="H30" s="1026"/>
      <c r="I30" s="1026"/>
      <c r="J30" s="1026"/>
      <c r="K30" s="1026"/>
      <c r="L30" s="1027"/>
      <c r="M30" s="32"/>
    </row>
    <row r="31" spans="1:13">
      <c r="A31" s="46" t="s">
        <v>401</v>
      </c>
      <c r="B31" s="13"/>
      <c r="C31" s="13"/>
      <c r="D31" s="381">
        <f t="shared" ref="D31:L31" si="3">D28*D30</f>
        <v>0</v>
      </c>
      <c r="E31" s="381">
        <f t="shared" si="3"/>
        <v>0</v>
      </c>
      <c r="F31" s="381">
        <f t="shared" si="3"/>
        <v>0</v>
      </c>
      <c r="G31" s="381">
        <f t="shared" si="3"/>
        <v>0</v>
      </c>
      <c r="H31" s="381">
        <f t="shared" si="3"/>
        <v>0</v>
      </c>
      <c r="I31" s="381">
        <f t="shared" si="3"/>
        <v>0</v>
      </c>
      <c r="J31" s="381">
        <f t="shared" si="3"/>
        <v>0</v>
      </c>
      <c r="K31" s="381">
        <f t="shared" si="3"/>
        <v>0</v>
      </c>
      <c r="L31" s="622">
        <f t="shared" si="3"/>
        <v>0</v>
      </c>
      <c r="M31" s="32"/>
    </row>
    <row r="32" spans="1:13" s="670" customFormat="1">
      <c r="A32" s="667" t="s">
        <v>436</v>
      </c>
      <c r="B32" s="668"/>
      <c r="C32" s="669"/>
      <c r="D32" s="758">
        <f t="shared" ref="D32:L32" si="4">D28+D31</f>
        <v>0</v>
      </c>
      <c r="E32" s="758">
        <f>E28+E31</f>
        <v>0</v>
      </c>
      <c r="F32" s="758">
        <f t="shared" si="4"/>
        <v>0</v>
      </c>
      <c r="G32" s="758">
        <f t="shared" si="4"/>
        <v>0</v>
      </c>
      <c r="H32" s="758">
        <f t="shared" si="4"/>
        <v>0</v>
      </c>
      <c r="I32" s="758">
        <f t="shared" si="4"/>
        <v>0</v>
      </c>
      <c r="J32" s="758">
        <f t="shared" si="4"/>
        <v>0</v>
      </c>
      <c r="K32" s="758">
        <f t="shared" si="4"/>
        <v>0</v>
      </c>
      <c r="L32" s="759">
        <f t="shared" si="4"/>
        <v>0</v>
      </c>
      <c r="M32" s="1031"/>
    </row>
    <row r="33" spans="1:13" s="180" customFormat="1">
      <c r="A33" s="446" t="s">
        <v>12</v>
      </c>
      <c r="B33" s="428"/>
      <c r="C33" s="447"/>
      <c r="D33" s="448">
        <f>D32/ECO!I39</f>
        <v>0</v>
      </c>
      <c r="E33" s="448">
        <f>E32/ECO!J39</f>
        <v>0</v>
      </c>
      <c r="F33" s="448">
        <f>F32/ECO!K39</f>
        <v>0</v>
      </c>
      <c r="G33" s="448">
        <f>G32/ECO!L39</f>
        <v>0</v>
      </c>
      <c r="H33" s="448">
        <f>H32/ECO!M39</f>
        <v>0</v>
      </c>
      <c r="I33" s="448">
        <f>I32/ECO!N39</f>
        <v>0</v>
      </c>
      <c r="J33" s="448">
        <f>J32/ECO!O39</f>
        <v>0</v>
      </c>
      <c r="K33" s="448">
        <f>K32/ECO!P39</f>
        <v>0</v>
      </c>
      <c r="L33" s="597">
        <f>L32/ECO!Q39</f>
        <v>0</v>
      </c>
      <c r="M33" s="1032"/>
    </row>
    <row r="34" spans="1:13" s="180" customFormat="1">
      <c r="A34" s="449" t="s">
        <v>13</v>
      </c>
      <c r="B34" s="450"/>
      <c r="C34" s="451"/>
      <c r="D34" s="596">
        <f>+D32/'GGO(SQ)'!I$14</f>
        <v>0</v>
      </c>
      <c r="E34" s="596">
        <f>+E32/'GGO(SQ)'!J$14</f>
        <v>0</v>
      </c>
      <c r="F34" s="596">
        <f>+F32/'GGO(SQ)'!K$14</f>
        <v>0</v>
      </c>
      <c r="G34" s="596">
        <f>+G32/'GGO(SQ)'!L$14</f>
        <v>0</v>
      </c>
      <c r="H34" s="596">
        <f>+H32/'GGO(SQ)'!M$14</f>
        <v>0</v>
      </c>
      <c r="I34" s="596">
        <f>+I32/'GGO(SQ)'!N$14</f>
        <v>0</v>
      </c>
      <c r="J34" s="596">
        <f>+J32/'GGO(SQ)'!O$14</f>
        <v>0</v>
      </c>
      <c r="K34" s="596">
        <f>+K32/'GGO(SQ)'!P$14</f>
        <v>0</v>
      </c>
      <c r="L34" s="598">
        <f>+L32/'GGO(SQ)'!Q$14</f>
        <v>0</v>
      </c>
      <c r="M34" s="1033"/>
    </row>
  </sheetData>
  <sheetProtection password="CC3D" sheet="1" objects="1" scenarios="1"/>
  <mergeCells count="4">
    <mergeCell ref="K4:L4"/>
    <mergeCell ref="K5:L5"/>
    <mergeCell ref="C10:L10"/>
    <mergeCell ref="M10:M11"/>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36"/>
  <sheetViews>
    <sheetView showGridLines="0" zoomScaleNormal="100" workbookViewId="0"/>
  </sheetViews>
  <sheetFormatPr defaultColWidth="8.85546875" defaultRowHeight="15"/>
  <cols>
    <col min="1" max="1" width="43.42578125" customWidth="1"/>
    <col min="2" max="2" width="10.85546875" customWidth="1"/>
    <col min="4" max="10" width="9.28515625" customWidth="1"/>
    <col min="11" max="11" width="10.85546875" customWidth="1"/>
    <col min="12" max="12" width="11.42578125" bestFit="1" customWidth="1"/>
    <col min="13" max="13" width="64" customWidth="1"/>
  </cols>
  <sheetData>
    <row r="1" spans="1:13" ht="21">
      <c r="A1" s="124" t="s">
        <v>441</v>
      </c>
    </row>
    <row r="2" spans="1:13" s="452" customFormat="1" hidden="1">
      <c r="J2" s="453" t="s">
        <v>206</v>
      </c>
      <c r="K2" s="454"/>
      <c r="L2" s="455" t="e">
        <f ca="1">CELL("contents",[1]README!C6)</f>
        <v>#N/A</v>
      </c>
    </row>
    <row r="3" spans="1:13" s="452" customFormat="1" hidden="1">
      <c r="J3" s="453" t="s">
        <v>202</v>
      </c>
      <c r="K3" s="454"/>
      <c r="L3" s="455" t="e">
        <f ca="1">CELL("contents",[1]README!C7)</f>
        <v>#N/A</v>
      </c>
    </row>
    <row r="4" spans="1:13" s="452" customFormat="1" hidden="1">
      <c r="J4" s="453" t="s">
        <v>207</v>
      </c>
      <c r="K4" s="1130" t="e">
        <f ca="1">CELL("contents",[1]README!B8)</f>
        <v>#N/A</v>
      </c>
      <c r="L4" s="1130"/>
    </row>
    <row r="5" spans="1:13" s="452" customFormat="1" hidden="1">
      <c r="J5" s="453" t="s">
        <v>198</v>
      </c>
      <c r="K5" s="1130" t="e">
        <f ca="1">CELL("contents",[1]README!B9)</f>
        <v>#N/A</v>
      </c>
      <c r="L5" s="1130"/>
    </row>
    <row r="6" spans="1:13" s="452" customFormat="1" hidden="1">
      <c r="J6" s="453" t="s">
        <v>199</v>
      </c>
      <c r="K6" s="454"/>
      <c r="L6" s="455" t="e">
        <f ca="1">CELL("contents",[1]README!C10)</f>
        <v>#N/A</v>
      </c>
    </row>
    <row r="7" spans="1:13" s="456" customFormat="1">
      <c r="J7" s="298"/>
      <c r="K7" s="299"/>
      <c r="L7" s="300"/>
    </row>
    <row r="8" spans="1:13" ht="15" customHeight="1"/>
    <row r="9" spans="1:13" ht="17.25">
      <c r="A9" s="3"/>
    </row>
    <row r="10" spans="1:13" s="14" customFormat="1">
      <c r="A10" s="770"/>
      <c r="B10" s="771" t="s">
        <v>169</v>
      </c>
      <c r="C10" s="1131" t="s">
        <v>135</v>
      </c>
      <c r="D10" s="1131"/>
      <c r="E10" s="1131"/>
      <c r="F10" s="1131"/>
      <c r="G10" s="1131"/>
      <c r="H10" s="1131"/>
      <c r="I10" s="1131"/>
      <c r="J10" s="1131"/>
      <c r="K10" s="1131"/>
      <c r="L10" s="1132"/>
      <c r="M10" s="1133" t="s">
        <v>152</v>
      </c>
    </row>
    <row r="11" spans="1:13" s="14" customFormat="1">
      <c r="A11" s="772"/>
      <c r="B11" s="773">
        <v>2010</v>
      </c>
      <c r="C11" s="774">
        <v>2011</v>
      </c>
      <c r="D11" s="774">
        <v>2012</v>
      </c>
      <c r="E11" s="774">
        <v>2013</v>
      </c>
      <c r="F11" s="774">
        <v>2014</v>
      </c>
      <c r="G11" s="774">
        <v>2015</v>
      </c>
      <c r="H11" s="774">
        <v>2016</v>
      </c>
      <c r="I11" s="774">
        <v>2017</v>
      </c>
      <c r="J11" s="774">
        <v>2018</v>
      </c>
      <c r="K11" s="774">
        <v>2019</v>
      </c>
      <c r="L11" s="775">
        <v>2020</v>
      </c>
      <c r="M11" s="1134"/>
    </row>
    <row r="12" spans="1:13" s="175" customFormat="1">
      <c r="A12" s="760" t="s">
        <v>389</v>
      </c>
      <c r="B12" s="776"/>
      <c r="C12" s="777"/>
      <c r="D12" s="777"/>
      <c r="E12" s="777"/>
      <c r="F12" s="777"/>
      <c r="G12" s="777"/>
      <c r="H12" s="777"/>
      <c r="I12" s="777"/>
      <c r="J12" s="777"/>
      <c r="K12" s="777"/>
      <c r="L12" s="778"/>
      <c r="M12" s="1037"/>
    </row>
    <row r="13" spans="1:13" s="382" customFormat="1" ht="16.5" customHeight="1">
      <c r="A13" s="779" t="s">
        <v>442</v>
      </c>
      <c r="B13" s="780"/>
      <c r="C13" s="881"/>
      <c r="D13" s="887"/>
      <c r="E13" s="887"/>
      <c r="F13" s="887"/>
      <c r="G13" s="887"/>
      <c r="H13" s="887"/>
      <c r="I13" s="887"/>
      <c r="J13" s="887"/>
      <c r="K13" s="887"/>
      <c r="L13" s="888"/>
      <c r="M13" s="1038"/>
    </row>
    <row r="14" spans="1:13" s="382" customFormat="1">
      <c r="A14" s="779" t="s">
        <v>477</v>
      </c>
      <c r="B14" s="780"/>
      <c r="C14" s="881"/>
      <c r="D14" s="887"/>
      <c r="E14" s="887"/>
      <c r="F14" s="887"/>
      <c r="G14" s="887"/>
      <c r="H14" s="887"/>
      <c r="I14" s="887"/>
      <c r="J14" s="887"/>
      <c r="K14" s="887"/>
      <c r="L14" s="888"/>
      <c r="M14" s="1038"/>
    </row>
    <row r="15" spans="1:13" s="679" customFormat="1">
      <c r="A15" s="761" t="s">
        <v>507</v>
      </c>
      <c r="B15" s="678"/>
      <c r="C15" s="881"/>
      <c r="D15" s="887"/>
      <c r="E15" s="887"/>
      <c r="F15" s="887"/>
      <c r="G15" s="887"/>
      <c r="H15" s="887"/>
      <c r="I15" s="887"/>
      <c r="J15" s="887"/>
      <c r="K15" s="887"/>
      <c r="L15" s="888"/>
      <c r="M15" s="1039"/>
    </row>
    <row r="16" spans="1:13" s="295" customFormat="1" ht="20.100000000000001" customHeight="1">
      <c r="A16" s="762" t="s">
        <v>417</v>
      </c>
      <c r="B16" s="371"/>
      <c r="C16" s="470"/>
      <c r="D16" s="470">
        <f>SUM(D13:D15)</f>
        <v>0</v>
      </c>
      <c r="E16" s="470">
        <f t="shared" ref="E16:L16" si="0">SUM(E13:E15)</f>
        <v>0</v>
      </c>
      <c r="F16" s="470">
        <f t="shared" si="0"/>
        <v>0</v>
      </c>
      <c r="G16" s="470">
        <f t="shared" si="0"/>
        <v>0</v>
      </c>
      <c r="H16" s="470">
        <f t="shared" si="0"/>
        <v>0</v>
      </c>
      <c r="I16" s="470">
        <f t="shared" si="0"/>
        <v>0</v>
      </c>
      <c r="J16" s="470">
        <f t="shared" si="0"/>
        <v>0</v>
      </c>
      <c r="K16" s="470">
        <f t="shared" si="0"/>
        <v>0</v>
      </c>
      <c r="L16" s="471">
        <f t="shared" si="0"/>
        <v>0</v>
      </c>
      <c r="M16" s="1040"/>
    </row>
    <row r="17" spans="1:13" s="295" customFormat="1" ht="20.100000000000001" customHeight="1">
      <c r="A17" s="763" t="s">
        <v>12</v>
      </c>
      <c r="B17" s="472"/>
      <c r="C17" s="468"/>
      <c r="D17" s="810">
        <f>D16/ECO!I39</f>
        <v>0</v>
      </c>
      <c r="E17" s="810">
        <f>E16/ECO!J39</f>
        <v>0</v>
      </c>
      <c r="F17" s="810">
        <f>F16/ECO!K39</f>
        <v>0</v>
      </c>
      <c r="G17" s="810">
        <f>G16/ECO!L39</f>
        <v>0</v>
      </c>
      <c r="H17" s="810">
        <f>H16/ECO!M39</f>
        <v>0</v>
      </c>
      <c r="I17" s="810">
        <f>I16/ECO!N39</f>
        <v>0</v>
      </c>
      <c r="J17" s="810">
        <f>J16/ECO!O39</f>
        <v>0</v>
      </c>
      <c r="K17" s="810">
        <f>K16/ECO!P39</f>
        <v>0</v>
      </c>
      <c r="L17" s="811">
        <f>L16/ECO!Q39</f>
        <v>0</v>
      </c>
      <c r="M17" s="1040"/>
    </row>
    <row r="18" spans="1:13" s="295" customFormat="1" ht="20.100000000000001" customHeight="1">
      <c r="A18" s="764" t="s">
        <v>13</v>
      </c>
      <c r="B18" s="473"/>
      <c r="C18" s="485"/>
      <c r="D18" s="812">
        <f>+D16/'GGO(SQ)'!I$14</f>
        <v>0</v>
      </c>
      <c r="E18" s="812">
        <f>+E16/'GGO(SQ)'!J$14</f>
        <v>0</v>
      </c>
      <c r="F18" s="812">
        <f>+F16/'GGO(SQ)'!K$14</f>
        <v>0</v>
      </c>
      <c r="G18" s="812">
        <f>+G16/'GGO(SQ)'!L$14</f>
        <v>0</v>
      </c>
      <c r="H18" s="812">
        <f>+H16/'GGO(SQ)'!M$14</f>
        <v>0</v>
      </c>
      <c r="I18" s="812">
        <f>+I16/'GGO(SQ)'!N$14</f>
        <v>0</v>
      </c>
      <c r="J18" s="812">
        <f>+J16/'GGO(SQ)'!O$14</f>
        <v>0</v>
      </c>
      <c r="K18" s="812">
        <f>+K16/'GGO(SQ)'!P$14</f>
        <v>0</v>
      </c>
      <c r="L18" s="813">
        <f>+L16/'GGO(SQ)'!Q$14</f>
        <v>0</v>
      </c>
      <c r="M18" s="1041"/>
    </row>
    <row r="19" spans="1:13" s="295" customFormat="1" ht="20.100000000000001" customHeight="1">
      <c r="A19" s="783"/>
      <c r="B19" s="783"/>
      <c r="C19" s="784"/>
      <c r="D19" s="784"/>
      <c r="E19" s="784"/>
      <c r="F19" s="784"/>
      <c r="G19" s="784"/>
      <c r="H19" s="784"/>
      <c r="I19" s="784"/>
      <c r="J19" s="784"/>
      <c r="K19" s="784"/>
      <c r="L19" s="785"/>
      <c r="M19" s="1042"/>
    </row>
    <row r="20" spans="1:13" s="382" customFormat="1">
      <c r="A20" s="786" t="s">
        <v>443</v>
      </c>
      <c r="B20" s="780"/>
      <c r="C20" s="781"/>
      <c r="D20" s="781"/>
      <c r="E20" s="781"/>
      <c r="F20" s="781"/>
      <c r="G20" s="781"/>
      <c r="H20" s="781"/>
      <c r="I20" s="781"/>
      <c r="J20" s="781"/>
      <c r="K20" s="781"/>
      <c r="L20" s="782"/>
      <c r="M20" s="1038"/>
    </row>
    <row r="21" spans="1:13" s="175" customFormat="1" ht="15" customHeight="1">
      <c r="A21" s="765" t="s">
        <v>393</v>
      </c>
      <c r="B21" s="787"/>
      <c r="C21" s="788"/>
      <c r="D21" s="788"/>
      <c r="E21" s="788"/>
      <c r="F21" s="788"/>
      <c r="G21" s="788"/>
      <c r="H21" s="788"/>
      <c r="I21" s="788"/>
      <c r="J21" s="788"/>
      <c r="K21" s="788"/>
      <c r="L21" s="789"/>
      <c r="M21" s="1037"/>
    </row>
    <row r="22" spans="1:13" s="175" customFormat="1">
      <c r="A22" s="790" t="s">
        <v>439</v>
      </c>
      <c r="B22" s="787"/>
      <c r="C22" s="791"/>
      <c r="D22" s="798" t="e">
        <f>ECO!I62+ECO!I65+ECO!I68</f>
        <v>#DIV/0!</v>
      </c>
      <c r="E22" s="798" t="e">
        <f>ECO!J62+ECO!J65+ECO!J68</f>
        <v>#DIV/0!</v>
      </c>
      <c r="F22" s="798" t="e">
        <f>ECO!K62+ECO!K65+ECO!K68</f>
        <v>#DIV/0!</v>
      </c>
      <c r="G22" s="798" t="e">
        <f>ECO!L62+ECO!L65+ECO!L68</f>
        <v>#DIV/0!</v>
      </c>
      <c r="H22" s="798" t="e">
        <f>ECO!M62+ECO!M65+ECO!M68</f>
        <v>#DIV/0!</v>
      </c>
      <c r="I22" s="798" t="e">
        <f>ECO!N62+ECO!N65+ECO!N68</f>
        <v>#DIV/0!</v>
      </c>
      <c r="J22" s="798" t="e">
        <f>ECO!O62+ECO!O65+ECO!O68</f>
        <v>#DIV/0!</v>
      </c>
      <c r="K22" s="798" t="e">
        <f>ECO!P62+ECO!P65+ECO!P68</f>
        <v>#DIV/0!</v>
      </c>
      <c r="L22" s="799" t="e">
        <f>ECO!Q62+ECO!Q65+ECO!Q68</f>
        <v>#DIV/0!</v>
      </c>
      <c r="M22" s="1037"/>
    </row>
    <row r="23" spans="1:13">
      <c r="A23" s="767" t="s">
        <v>8</v>
      </c>
      <c r="B23" s="792"/>
      <c r="C23" s="793"/>
      <c r="D23" s="793"/>
      <c r="E23" s="793"/>
      <c r="F23" s="793"/>
      <c r="G23" s="793"/>
      <c r="H23" s="793"/>
      <c r="I23" s="793"/>
      <c r="J23" s="793"/>
      <c r="K23" s="793"/>
      <c r="L23" s="794"/>
      <c r="M23" s="1043"/>
    </row>
    <row r="24" spans="1:13">
      <c r="A24" s="795" t="s">
        <v>177</v>
      </c>
      <c r="B24" s="792"/>
      <c r="C24" s="793"/>
      <c r="D24" s="1059">
        <v>0.5</v>
      </c>
      <c r="E24" s="1059">
        <v>0.8</v>
      </c>
      <c r="F24" s="1059">
        <v>1</v>
      </c>
      <c r="G24" s="1059">
        <v>1</v>
      </c>
      <c r="H24" s="1059">
        <v>1</v>
      </c>
      <c r="I24" s="1059">
        <v>1</v>
      </c>
      <c r="J24" s="1059">
        <v>1</v>
      </c>
      <c r="K24" s="1059">
        <v>1</v>
      </c>
      <c r="L24" s="1184">
        <v>1</v>
      </c>
      <c r="M24" s="1043"/>
    </row>
    <row r="25" spans="1:13">
      <c r="A25" s="795" t="s">
        <v>396</v>
      </c>
      <c r="B25" s="792"/>
      <c r="C25" s="793"/>
      <c r="D25" s="798" t="e">
        <f t="shared" ref="D25:L25" si="1">D22*D24</f>
        <v>#DIV/0!</v>
      </c>
      <c r="E25" s="798" t="e">
        <f t="shared" si="1"/>
        <v>#DIV/0!</v>
      </c>
      <c r="F25" s="798" t="e">
        <f t="shared" si="1"/>
        <v>#DIV/0!</v>
      </c>
      <c r="G25" s="798" t="e">
        <f t="shared" si="1"/>
        <v>#DIV/0!</v>
      </c>
      <c r="H25" s="798" t="e">
        <f t="shared" si="1"/>
        <v>#DIV/0!</v>
      </c>
      <c r="I25" s="798" t="e">
        <f t="shared" si="1"/>
        <v>#DIV/0!</v>
      </c>
      <c r="J25" s="798" t="e">
        <f t="shared" si="1"/>
        <v>#DIV/0!</v>
      </c>
      <c r="K25" s="798" t="e">
        <f t="shared" si="1"/>
        <v>#DIV/0!</v>
      </c>
      <c r="L25" s="799" t="e">
        <f t="shared" si="1"/>
        <v>#DIV/0!</v>
      </c>
      <c r="M25" s="1043"/>
    </row>
    <row r="26" spans="1:13">
      <c r="A26" s="767" t="s">
        <v>10</v>
      </c>
      <c r="B26" s="792"/>
      <c r="C26" s="793"/>
      <c r="D26" s="793"/>
      <c r="E26" s="793"/>
      <c r="F26" s="793"/>
      <c r="G26" s="793"/>
      <c r="H26" s="793"/>
      <c r="I26" s="793"/>
      <c r="J26" s="793"/>
      <c r="K26" s="793"/>
      <c r="L26" s="794"/>
      <c r="M26" s="1043"/>
    </row>
    <row r="27" spans="1:13">
      <c r="A27" s="795" t="s">
        <v>440</v>
      </c>
      <c r="B27" s="792"/>
      <c r="C27" s="793"/>
      <c r="D27" s="1036">
        <v>200</v>
      </c>
      <c r="E27" s="804">
        <f>D27*(1+[1]ECO!J84/100)</f>
        <v>204.99999999999997</v>
      </c>
      <c r="F27" s="804">
        <f>E27*(1+[1]ECO!K84/100)</f>
        <v>210.12499999999994</v>
      </c>
      <c r="G27" s="804">
        <f>F27*(1+[1]ECO!L84/100)</f>
        <v>215.37812499999993</v>
      </c>
      <c r="H27" s="804">
        <f>G27*(1+[1]ECO!M84/100)</f>
        <v>220.76257812499992</v>
      </c>
      <c r="I27" s="804">
        <f>H27*(1+[1]ECO!N84/100)</f>
        <v>226.28164257812489</v>
      </c>
      <c r="J27" s="804">
        <f>I27*(1+[1]ECO!O84/100)</f>
        <v>231.93868364257798</v>
      </c>
      <c r="K27" s="804">
        <f>J27*(1+[1]ECO!P84/100)</f>
        <v>237.73715073364241</v>
      </c>
      <c r="L27" s="805">
        <f>K27*(1+[1]ECO!Q84/100)</f>
        <v>243.68057950198346</v>
      </c>
      <c r="M27" s="1043"/>
    </row>
    <row r="28" spans="1:13">
      <c r="A28" s="1" t="s">
        <v>444</v>
      </c>
      <c r="B28" s="792"/>
      <c r="C28" s="793"/>
      <c r="D28" s="1034"/>
      <c r="E28" s="1034"/>
      <c r="F28" s="1034"/>
      <c r="G28" s="1034"/>
      <c r="H28" s="1034"/>
      <c r="I28" s="1034"/>
      <c r="J28" s="1034"/>
      <c r="K28" s="1034"/>
      <c r="L28" s="1035"/>
      <c r="M28" s="1043"/>
    </row>
    <row r="29" spans="1:13">
      <c r="A29" s="795" t="s">
        <v>445</v>
      </c>
      <c r="B29" s="792"/>
      <c r="C29" s="793"/>
      <c r="D29" s="798">
        <f>+D27*D28</f>
        <v>0</v>
      </c>
      <c r="E29" s="798">
        <f t="shared" ref="E29:L29" si="2">+E27*E28</f>
        <v>0</v>
      </c>
      <c r="F29" s="798">
        <f t="shared" si="2"/>
        <v>0</v>
      </c>
      <c r="G29" s="798">
        <f t="shared" si="2"/>
        <v>0</v>
      </c>
      <c r="H29" s="798">
        <f t="shared" si="2"/>
        <v>0</v>
      </c>
      <c r="I29" s="798">
        <f t="shared" si="2"/>
        <v>0</v>
      </c>
      <c r="J29" s="798">
        <f t="shared" si="2"/>
        <v>0</v>
      </c>
      <c r="K29" s="798">
        <f t="shared" si="2"/>
        <v>0</v>
      </c>
      <c r="L29" s="799">
        <f t="shared" si="2"/>
        <v>0</v>
      </c>
      <c r="M29" s="1043"/>
    </row>
    <row r="30" spans="1:13">
      <c r="A30" s="795" t="s">
        <v>435</v>
      </c>
      <c r="B30" s="792"/>
      <c r="C30" s="793"/>
      <c r="D30" s="798" t="e">
        <f>D25*D29/10^3</f>
        <v>#DIV/0!</v>
      </c>
      <c r="E30" s="798" t="e">
        <f t="shared" ref="E30:L30" si="3">E25*E29/10^3</f>
        <v>#DIV/0!</v>
      </c>
      <c r="F30" s="798" t="e">
        <f t="shared" si="3"/>
        <v>#DIV/0!</v>
      </c>
      <c r="G30" s="798" t="e">
        <f t="shared" si="3"/>
        <v>#DIV/0!</v>
      </c>
      <c r="H30" s="798" t="e">
        <f t="shared" si="3"/>
        <v>#DIV/0!</v>
      </c>
      <c r="I30" s="798" t="e">
        <f t="shared" si="3"/>
        <v>#DIV/0!</v>
      </c>
      <c r="J30" s="798" t="e">
        <f t="shared" si="3"/>
        <v>#DIV/0!</v>
      </c>
      <c r="K30" s="798" t="e">
        <f t="shared" si="3"/>
        <v>#DIV/0!</v>
      </c>
      <c r="L30" s="799" t="e">
        <f t="shared" si="3"/>
        <v>#DIV/0!</v>
      </c>
      <c r="M30" s="1043"/>
    </row>
    <row r="31" spans="1:13">
      <c r="A31" s="768" t="s">
        <v>11</v>
      </c>
      <c r="B31" s="792"/>
      <c r="C31" s="793"/>
      <c r="D31" s="793"/>
      <c r="E31" s="793"/>
      <c r="F31" s="793"/>
      <c r="G31" s="793"/>
      <c r="H31" s="793"/>
      <c r="I31" s="793"/>
      <c r="J31" s="793"/>
      <c r="K31" s="793"/>
      <c r="L31" s="794"/>
      <c r="M31" s="1043"/>
    </row>
    <row r="32" spans="1:13" s="55" customFormat="1">
      <c r="A32" s="790" t="s">
        <v>400</v>
      </c>
      <c r="B32" s="796"/>
      <c r="C32" s="797"/>
      <c r="D32" s="1182"/>
      <c r="E32" s="1182"/>
      <c r="F32" s="1182"/>
      <c r="G32" s="1182"/>
      <c r="H32" s="1182"/>
      <c r="I32" s="1182"/>
      <c r="J32" s="1182"/>
      <c r="K32" s="1182"/>
      <c r="L32" s="1183"/>
      <c r="M32" s="1044"/>
    </row>
    <row r="33" spans="1:13">
      <c r="A33" s="795" t="s">
        <v>401</v>
      </c>
      <c r="B33" s="792"/>
      <c r="C33" s="793"/>
      <c r="D33" s="806" t="e">
        <f t="shared" ref="D33:L33" si="4">D30*D32</f>
        <v>#DIV/0!</v>
      </c>
      <c r="E33" s="806" t="e">
        <f t="shared" si="4"/>
        <v>#DIV/0!</v>
      </c>
      <c r="F33" s="806" t="e">
        <f t="shared" si="4"/>
        <v>#DIV/0!</v>
      </c>
      <c r="G33" s="806" t="e">
        <f t="shared" si="4"/>
        <v>#DIV/0!</v>
      </c>
      <c r="H33" s="806" t="e">
        <f t="shared" si="4"/>
        <v>#DIV/0!</v>
      </c>
      <c r="I33" s="806" t="e">
        <f t="shared" si="4"/>
        <v>#DIV/0!</v>
      </c>
      <c r="J33" s="806" t="e">
        <f t="shared" si="4"/>
        <v>#DIV/0!</v>
      </c>
      <c r="K33" s="806" t="e">
        <f t="shared" si="4"/>
        <v>#DIV/0!</v>
      </c>
      <c r="L33" s="807" t="e">
        <f t="shared" si="4"/>
        <v>#DIV/0!</v>
      </c>
      <c r="M33" s="1043"/>
    </row>
    <row r="34" spans="1:13" s="180" customFormat="1">
      <c r="A34" s="442" t="s">
        <v>436</v>
      </c>
      <c r="B34" s="442"/>
      <c r="C34" s="443"/>
      <c r="D34" s="808" t="e">
        <f>D30+D33</f>
        <v>#DIV/0!</v>
      </c>
      <c r="E34" s="808" t="e">
        <f t="shared" ref="E34:L34" si="5">E30+E33</f>
        <v>#DIV/0!</v>
      </c>
      <c r="F34" s="808" t="e">
        <f t="shared" si="5"/>
        <v>#DIV/0!</v>
      </c>
      <c r="G34" s="808" t="e">
        <f t="shared" si="5"/>
        <v>#DIV/0!</v>
      </c>
      <c r="H34" s="808" t="e">
        <f t="shared" si="5"/>
        <v>#DIV/0!</v>
      </c>
      <c r="I34" s="808" t="e">
        <f t="shared" si="5"/>
        <v>#DIV/0!</v>
      </c>
      <c r="J34" s="808" t="e">
        <f t="shared" si="5"/>
        <v>#DIV/0!</v>
      </c>
      <c r="K34" s="808" t="e">
        <f t="shared" si="5"/>
        <v>#DIV/0!</v>
      </c>
      <c r="L34" s="809" t="e">
        <f t="shared" si="5"/>
        <v>#DIV/0!</v>
      </c>
      <c r="M34" s="1045"/>
    </row>
    <row r="35" spans="1:13" s="180" customFormat="1">
      <c r="A35" s="446" t="s">
        <v>12</v>
      </c>
      <c r="B35" s="601"/>
      <c r="C35" s="428"/>
      <c r="D35" s="448" t="e">
        <f>D34/ECO!I39</f>
        <v>#DIV/0!</v>
      </c>
      <c r="E35" s="448" t="e">
        <f>E34/ECO!J39</f>
        <v>#DIV/0!</v>
      </c>
      <c r="F35" s="448" t="e">
        <f>F34/ECO!K39</f>
        <v>#DIV/0!</v>
      </c>
      <c r="G35" s="448" t="e">
        <f>G34/ECO!L39</f>
        <v>#DIV/0!</v>
      </c>
      <c r="H35" s="448" t="e">
        <f>H34/ECO!M39</f>
        <v>#DIV/0!</v>
      </c>
      <c r="I35" s="448" t="e">
        <f>I34/ECO!N39</f>
        <v>#DIV/0!</v>
      </c>
      <c r="J35" s="448" t="e">
        <f>J34/ECO!O39</f>
        <v>#DIV/0!</v>
      </c>
      <c r="K35" s="448" t="e">
        <f>K34/ECO!P39</f>
        <v>#DIV/0!</v>
      </c>
      <c r="L35" s="597" t="e">
        <f>L34/ECO!Q39</f>
        <v>#DIV/0!</v>
      </c>
      <c r="M35" s="1046"/>
    </row>
    <row r="36" spans="1:13" s="180" customFormat="1">
      <c r="A36" s="449" t="s">
        <v>13</v>
      </c>
      <c r="B36" s="602"/>
      <c r="C36" s="769"/>
      <c r="D36" s="610" t="e">
        <f>+D34/'GGO(SQ)'!I$14</f>
        <v>#DIV/0!</v>
      </c>
      <c r="E36" s="610" t="e">
        <f>+E34/'GGO(SQ)'!J$14</f>
        <v>#DIV/0!</v>
      </c>
      <c r="F36" s="610" t="e">
        <f>+F34/'GGO(SQ)'!K$14</f>
        <v>#DIV/0!</v>
      </c>
      <c r="G36" s="610" t="e">
        <f>+G34/'GGO(SQ)'!L$14</f>
        <v>#DIV/0!</v>
      </c>
      <c r="H36" s="610" t="e">
        <f>+H34/'GGO(SQ)'!M$14</f>
        <v>#DIV/0!</v>
      </c>
      <c r="I36" s="610" t="e">
        <f>+I34/'GGO(SQ)'!N$14</f>
        <v>#DIV/0!</v>
      </c>
      <c r="J36" s="610" t="e">
        <f>+J34/'GGO(SQ)'!O$14</f>
        <v>#DIV/0!</v>
      </c>
      <c r="K36" s="610" t="e">
        <f>+K34/'GGO(SQ)'!P$14</f>
        <v>#DIV/0!</v>
      </c>
      <c r="L36" s="611" t="e">
        <f>+L34/'GGO(SQ)'!Q$14</f>
        <v>#DIV/0!</v>
      </c>
      <c r="M36" s="1047"/>
    </row>
  </sheetData>
  <sheetProtection password="CC3D" sheet="1" objects="1" scenarios="1"/>
  <mergeCells count="4">
    <mergeCell ref="K4:L4"/>
    <mergeCell ref="K5:L5"/>
    <mergeCell ref="C10:L10"/>
    <mergeCell ref="M10:M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M59"/>
  <sheetViews>
    <sheetView showGridLines="0" topLeftCell="A6" zoomScaleNormal="100" workbookViewId="0">
      <selection activeCell="D27" sqref="D27"/>
    </sheetView>
  </sheetViews>
  <sheetFormatPr defaultColWidth="8.85546875" defaultRowHeight="15"/>
  <cols>
    <col min="1" max="1" width="67.42578125" bestFit="1" customWidth="1"/>
    <col min="4" max="4" width="12" bestFit="1" customWidth="1"/>
    <col min="13" max="13" width="64" customWidth="1"/>
  </cols>
  <sheetData>
    <row r="1" spans="1:13" ht="21">
      <c r="A1" s="124" t="s">
        <v>333</v>
      </c>
    </row>
    <row r="2" spans="1:13">
      <c r="J2" s="134" t="s">
        <v>206</v>
      </c>
      <c r="K2" s="135"/>
      <c r="L2" s="146" t="str">
        <f ca="1">CELL("contents",README!C6)</f>
        <v>1.0</v>
      </c>
    </row>
    <row r="3" spans="1:13">
      <c r="A3" t="s">
        <v>482</v>
      </c>
      <c r="J3" s="134" t="s">
        <v>202</v>
      </c>
      <c r="K3" s="135"/>
      <c r="L3" s="146" t="str">
        <f ca="1">CELL("contents",README!C7)</f>
        <v>Thailand</v>
      </c>
      <c r="M3" t="s">
        <v>369</v>
      </c>
    </row>
    <row r="4" spans="1:13">
      <c r="J4" s="134" t="s">
        <v>207</v>
      </c>
      <c r="K4" s="1106">
        <f ca="1">CELL("contents",README!B8)</f>
        <v>40664.416666666664</v>
      </c>
      <c r="L4" s="1106"/>
      <c r="M4" t="s">
        <v>370</v>
      </c>
    </row>
    <row r="5" spans="1:13">
      <c r="J5" s="134" t="s">
        <v>198</v>
      </c>
      <c r="K5" s="1106">
        <f ca="1">CELL("contents",README!B9)</f>
        <v>40960.060671296298</v>
      </c>
      <c r="L5" s="1106"/>
    </row>
    <row r="6" spans="1:13">
      <c r="J6" s="134" t="s">
        <v>199</v>
      </c>
      <c r="K6" s="135"/>
      <c r="L6" s="146">
        <f ca="1">CELL("contents",README!C10)</f>
        <v>0</v>
      </c>
    </row>
    <row r="7" spans="1:13" ht="15" customHeight="1">
      <c r="A7" s="102"/>
    </row>
    <row r="8" spans="1:13" ht="9.9499999999999993" customHeight="1">
      <c r="A8" s="3"/>
    </row>
    <row r="9" spans="1:13" s="14" customFormat="1" ht="34.5">
      <c r="A9" s="137"/>
      <c r="B9" s="386" t="s">
        <v>169</v>
      </c>
      <c r="C9" s="1107" t="s">
        <v>135</v>
      </c>
      <c r="D9" s="1107"/>
      <c r="E9" s="1107"/>
      <c r="F9" s="1107"/>
      <c r="G9" s="1107"/>
      <c r="H9" s="1107"/>
      <c r="I9" s="1107"/>
      <c r="J9" s="1107"/>
      <c r="K9" s="1107"/>
      <c r="L9" s="1128"/>
      <c r="M9" s="1126" t="s">
        <v>152</v>
      </c>
    </row>
    <row r="10" spans="1:13" s="14" customFormat="1">
      <c r="A10" s="150"/>
      <c r="B10" s="612">
        <v>2010</v>
      </c>
      <c r="C10" s="182">
        <v>2011</v>
      </c>
      <c r="D10" s="182">
        <v>2012</v>
      </c>
      <c r="E10" s="182">
        <v>2013</v>
      </c>
      <c r="F10" s="182">
        <v>2014</v>
      </c>
      <c r="G10" s="182">
        <v>2015</v>
      </c>
      <c r="H10" s="182">
        <v>2016</v>
      </c>
      <c r="I10" s="182">
        <v>2017</v>
      </c>
      <c r="J10" s="182">
        <v>2018</v>
      </c>
      <c r="K10" s="182">
        <v>2019</v>
      </c>
      <c r="L10" s="183">
        <v>2020</v>
      </c>
      <c r="M10" s="1127"/>
    </row>
    <row r="11" spans="1:13" s="382" customFormat="1" ht="17.25">
      <c r="A11" s="466" t="s">
        <v>389</v>
      </c>
      <c r="B11" s="600"/>
      <c r="C11" s="384"/>
      <c r="D11" s="384"/>
      <c r="E11" s="384"/>
      <c r="F11" s="384"/>
      <c r="G11" s="384"/>
      <c r="H11" s="384"/>
      <c r="I11" s="384"/>
      <c r="J11" s="384"/>
      <c r="K11" s="384"/>
      <c r="L11" s="385"/>
      <c r="M11" s="624"/>
    </row>
    <row r="12" spans="1:13" s="175" customFormat="1" ht="17.25">
      <c r="A12" s="440" t="s">
        <v>463</v>
      </c>
      <c r="B12" s="639">
        <f>241738842/10^6</f>
        <v>241.73884200000001</v>
      </c>
      <c r="C12" s="640">
        <f>236293665/10^6</f>
        <v>236.293665</v>
      </c>
      <c r="D12" s="641" t="e">
        <f>#REF!</f>
        <v>#REF!</v>
      </c>
      <c r="E12" s="641" t="e">
        <f>#REF!</f>
        <v>#REF!</v>
      </c>
      <c r="F12" s="641" t="e">
        <f>#REF!</f>
        <v>#REF!</v>
      </c>
      <c r="G12" s="641" t="e">
        <f>#REF!</f>
        <v>#REF!</v>
      </c>
      <c r="H12" s="641" t="e">
        <f>#REF!</f>
        <v>#REF!</v>
      </c>
      <c r="I12" s="641" t="e">
        <f>#REF!</f>
        <v>#REF!</v>
      </c>
      <c r="J12" s="641" t="e">
        <f>#REF!</f>
        <v>#REF!</v>
      </c>
      <c r="K12" s="641" t="e">
        <f>#REF!</f>
        <v>#REF!</v>
      </c>
      <c r="L12" s="642" t="e">
        <f>#REF!</f>
        <v>#REF!</v>
      </c>
      <c r="M12" s="681" t="s">
        <v>506</v>
      </c>
    </row>
    <row r="13" spans="1:13">
      <c r="A13" s="440" t="s">
        <v>463</v>
      </c>
      <c r="B13" s="482"/>
      <c r="C13" s="14"/>
      <c r="D13" s="14"/>
      <c r="E13" s="14"/>
      <c r="F13" s="14"/>
      <c r="G13" s="14"/>
      <c r="H13" s="14"/>
      <c r="I13" s="14"/>
      <c r="J13" s="14"/>
      <c r="K13" s="14"/>
      <c r="L13" s="15"/>
      <c r="M13" s="482"/>
    </row>
    <row r="14" spans="1:13" s="295" customFormat="1" ht="20.100000000000001" customHeight="1">
      <c r="A14" s="463" t="s">
        <v>417</v>
      </c>
      <c r="B14" s="371"/>
      <c r="C14" s="470"/>
      <c r="D14" s="470" t="e">
        <f>SUM(D12:D13)</f>
        <v>#REF!</v>
      </c>
      <c r="E14" s="470" t="e">
        <f t="shared" ref="E14:L14" si="0">SUM(E12:E13)</f>
        <v>#REF!</v>
      </c>
      <c r="F14" s="470" t="e">
        <f t="shared" si="0"/>
        <v>#REF!</v>
      </c>
      <c r="G14" s="470" t="e">
        <f t="shared" si="0"/>
        <v>#REF!</v>
      </c>
      <c r="H14" s="470" t="e">
        <f t="shared" si="0"/>
        <v>#REF!</v>
      </c>
      <c r="I14" s="470" t="e">
        <f t="shared" si="0"/>
        <v>#REF!</v>
      </c>
      <c r="J14" s="470" t="e">
        <f t="shared" si="0"/>
        <v>#REF!</v>
      </c>
      <c r="K14" s="470" t="e">
        <f t="shared" si="0"/>
        <v>#REF!</v>
      </c>
      <c r="L14" s="471" t="e">
        <f t="shared" si="0"/>
        <v>#REF!</v>
      </c>
      <c r="M14" s="588"/>
    </row>
    <row r="15" spans="1:13" s="295" customFormat="1" ht="20.100000000000001" customHeight="1">
      <c r="A15" s="464" t="s">
        <v>12</v>
      </c>
      <c r="B15" s="472"/>
      <c r="C15" s="468"/>
      <c r="D15" s="643" t="e">
        <f>D14/ECO!I39</f>
        <v>#REF!</v>
      </c>
      <c r="E15" s="468" t="e">
        <f>E14/ECO!J39</f>
        <v>#REF!</v>
      </c>
      <c r="F15" s="468" t="e">
        <f>F14/ECO!K39</f>
        <v>#REF!</v>
      </c>
      <c r="G15" s="468" t="e">
        <f>G14/ECO!L39</f>
        <v>#REF!</v>
      </c>
      <c r="H15" s="468" t="e">
        <f>H14/ECO!M39</f>
        <v>#REF!</v>
      </c>
      <c r="I15" s="468" t="e">
        <f>I14/ECO!N39</f>
        <v>#REF!</v>
      </c>
      <c r="J15" s="468" t="e">
        <f>J14/ECO!O39</f>
        <v>#REF!</v>
      </c>
      <c r="K15" s="468" t="e">
        <f>K14/ECO!P39</f>
        <v>#REF!</v>
      </c>
      <c r="L15" s="484" t="e">
        <f>L14/ECO!Q39</f>
        <v>#REF!</v>
      </c>
      <c r="M15" s="588"/>
    </row>
    <row r="16" spans="1:13" s="295" customFormat="1" ht="20.100000000000001" customHeight="1">
      <c r="A16" s="465" t="s">
        <v>13</v>
      </c>
      <c r="B16" s="473"/>
      <c r="C16" s="485"/>
      <c r="D16" s="608" t="e">
        <f>+D14/'GGO(SQ)'!I$14</f>
        <v>#REF!</v>
      </c>
      <c r="E16" s="608" t="e">
        <f>+E14/'GGO(SQ)'!J$14</f>
        <v>#REF!</v>
      </c>
      <c r="F16" s="608" t="e">
        <f>+F14/'GGO(SQ)'!K$14</f>
        <v>#REF!</v>
      </c>
      <c r="G16" s="608" t="e">
        <f>+G14/'GGO(SQ)'!L$14</f>
        <v>#REF!</v>
      </c>
      <c r="H16" s="608" t="e">
        <f>+H14/'GGO(SQ)'!M$14</f>
        <v>#REF!</v>
      </c>
      <c r="I16" s="608" t="e">
        <f>+I14/'GGO(SQ)'!N$14</f>
        <v>#REF!</v>
      </c>
      <c r="J16" s="608" t="e">
        <f>+J14/'GGO(SQ)'!O$14</f>
        <v>#REF!</v>
      </c>
      <c r="K16" s="608" t="e">
        <f>+K14/'GGO(SQ)'!P$14</f>
        <v>#REF!</v>
      </c>
      <c r="L16" s="609" t="e">
        <f>+L14/'GGO(SQ)'!Q$14</f>
        <v>#REF!</v>
      </c>
      <c r="M16" s="548"/>
    </row>
    <row r="17" spans="1:13" s="295" customFormat="1" ht="20.100000000000001" customHeight="1">
      <c r="A17" s="409"/>
      <c r="B17" s="589"/>
      <c r="C17" s="410"/>
      <c r="D17" s="410"/>
      <c r="E17" s="410"/>
      <c r="F17" s="410"/>
      <c r="G17" s="410"/>
      <c r="H17" s="410"/>
      <c r="I17" s="410"/>
      <c r="J17" s="410"/>
      <c r="K17" s="410"/>
      <c r="L17" s="411"/>
      <c r="M17" s="594"/>
    </row>
    <row r="18" spans="1:13" s="175" customFormat="1" ht="21" customHeight="1">
      <c r="A18" s="614" t="s">
        <v>446</v>
      </c>
      <c r="B18" s="423"/>
      <c r="C18" s="177"/>
      <c r="D18" s="177"/>
      <c r="E18" s="177"/>
      <c r="F18" s="177"/>
      <c r="G18" s="177"/>
      <c r="H18" s="177"/>
      <c r="I18" s="177"/>
      <c r="J18" s="177"/>
      <c r="K18" s="177"/>
      <c r="L18" s="178"/>
      <c r="M18" s="625"/>
    </row>
    <row r="19" spans="1:13">
      <c r="A19" s="615" t="s">
        <v>393</v>
      </c>
      <c r="B19" s="482"/>
      <c r="C19" s="14"/>
      <c r="D19" s="14"/>
      <c r="E19" s="14"/>
      <c r="F19" s="14"/>
      <c r="G19" s="14"/>
      <c r="H19" s="14"/>
      <c r="I19" s="14"/>
      <c r="J19" s="14"/>
      <c r="K19" s="14"/>
      <c r="L19" s="15"/>
      <c r="M19" s="482"/>
    </row>
    <row r="20" spans="1:13" s="175" customFormat="1" ht="15" customHeight="1">
      <c r="A20" s="440" t="s">
        <v>439</v>
      </c>
      <c r="B20" s="423"/>
      <c r="C20" s="367" t="e">
        <f>ECO!H62+ECO!H65+ECO!H68</f>
        <v>#DIV/0!</v>
      </c>
      <c r="D20" s="367" t="e">
        <f>ECO!I62+ECO!I65+ECO!I68</f>
        <v>#DIV/0!</v>
      </c>
      <c r="E20" s="367" t="e">
        <f>ECO!J62+ECO!J65+ECO!J68</f>
        <v>#DIV/0!</v>
      </c>
      <c r="F20" s="367" t="e">
        <f>ECO!K62+ECO!K65+ECO!K68</f>
        <v>#DIV/0!</v>
      </c>
      <c r="G20" s="367" t="e">
        <f>ECO!L62+ECO!L65+ECO!L68</f>
        <v>#DIV/0!</v>
      </c>
      <c r="H20" s="367" t="e">
        <f>ECO!M62+ECO!M65+ECO!M68</f>
        <v>#DIV/0!</v>
      </c>
      <c r="I20" s="367" t="e">
        <f>ECO!N62+ECO!N65+ECO!N68</f>
        <v>#DIV/0!</v>
      </c>
      <c r="J20" s="367" t="e">
        <f>ECO!O62+ECO!O65+ECO!O68</f>
        <v>#DIV/0!</v>
      </c>
      <c r="K20" s="367" t="e">
        <f>ECO!P62+ECO!P65+ECO!P68</f>
        <v>#DIV/0!</v>
      </c>
      <c r="L20" s="368" t="e">
        <f>ECO!Q62+ECO!Q65+ECO!Q68</f>
        <v>#DIV/0!</v>
      </c>
      <c r="M20" s="625"/>
    </row>
    <row r="21" spans="1:13" s="175" customFormat="1" ht="15" customHeight="1">
      <c r="A21" s="440"/>
      <c r="B21" s="423"/>
      <c r="C21" s="367"/>
      <c r="D21" s="367"/>
      <c r="E21" s="367"/>
      <c r="F21" s="367"/>
      <c r="G21" s="367"/>
      <c r="H21" s="367"/>
      <c r="I21" s="367"/>
      <c r="J21" s="367"/>
      <c r="K21" s="367"/>
      <c r="L21" s="368"/>
      <c r="M21" s="625"/>
    </row>
    <row r="22" spans="1:13">
      <c r="A22" s="315" t="s">
        <v>8</v>
      </c>
      <c r="B22" s="482"/>
      <c r="C22" s="14"/>
      <c r="D22" s="14"/>
      <c r="E22" s="14"/>
      <c r="F22" s="14"/>
      <c r="G22" s="14"/>
      <c r="H22" s="14"/>
      <c r="I22" s="14"/>
      <c r="J22" s="14"/>
      <c r="K22" s="14"/>
      <c r="L22" s="15"/>
      <c r="M22" s="482"/>
    </row>
    <row r="23" spans="1:13">
      <c r="A23" s="440" t="s">
        <v>447</v>
      </c>
      <c r="B23" s="423"/>
      <c r="C23" s="365"/>
      <c r="D23" s="365">
        <v>0.2</v>
      </c>
      <c r="E23" s="365">
        <v>0.2</v>
      </c>
      <c r="F23" s="365">
        <v>0.2</v>
      </c>
      <c r="G23" s="365">
        <v>0.2</v>
      </c>
      <c r="H23" s="365">
        <v>0.2</v>
      </c>
      <c r="I23" s="365">
        <v>0.2</v>
      </c>
      <c r="J23" s="365">
        <v>0.2</v>
      </c>
      <c r="K23" s="365">
        <v>0.2</v>
      </c>
      <c r="L23" s="366">
        <v>0.2</v>
      </c>
      <c r="M23" s="482"/>
    </row>
    <row r="24" spans="1:13">
      <c r="A24" s="46" t="s">
        <v>448</v>
      </c>
      <c r="B24" s="482"/>
      <c r="C24" s="14"/>
      <c r="D24" s="14"/>
      <c r="E24" s="14"/>
      <c r="F24" s="14"/>
      <c r="G24" s="14"/>
      <c r="H24" s="14"/>
      <c r="I24" s="14"/>
      <c r="J24" s="14"/>
      <c r="K24" s="14"/>
      <c r="L24" s="15"/>
      <c r="M24" s="482"/>
    </row>
    <row r="25" spans="1:13">
      <c r="A25" s="616" t="s">
        <v>367</v>
      </c>
      <c r="B25" s="482"/>
      <c r="C25" s="14"/>
      <c r="D25" s="190" t="e">
        <f>SUM(D26:D30)</f>
        <v>#DIV/0!</v>
      </c>
      <c r="E25" s="190" t="e">
        <f t="shared" ref="E25:L25" si="1">SUM(E26:E30)</f>
        <v>#DIV/0!</v>
      </c>
      <c r="F25" s="190" t="e">
        <f t="shared" si="1"/>
        <v>#DIV/0!</v>
      </c>
      <c r="G25" s="190" t="e">
        <f t="shared" si="1"/>
        <v>#DIV/0!</v>
      </c>
      <c r="H25" s="190" t="e">
        <f t="shared" si="1"/>
        <v>#DIV/0!</v>
      </c>
      <c r="I25" s="190" t="e">
        <f t="shared" si="1"/>
        <v>#DIV/0!</v>
      </c>
      <c r="J25" s="190" t="e">
        <f t="shared" si="1"/>
        <v>#DIV/0!</v>
      </c>
      <c r="K25" s="190" t="e">
        <f t="shared" si="1"/>
        <v>#DIV/0!</v>
      </c>
      <c r="L25" s="191" t="e">
        <f t="shared" si="1"/>
        <v>#DIV/0!</v>
      </c>
      <c r="M25" s="482"/>
    </row>
    <row r="26" spans="1:13">
      <c r="A26" s="617" t="s">
        <v>372</v>
      </c>
      <c r="B26" s="482"/>
      <c r="C26" s="14"/>
      <c r="D26" s="190" t="e">
        <f>D$20*SUM(#REF!,#REF!)*D$23</f>
        <v>#DIV/0!</v>
      </c>
      <c r="E26" s="190" t="e">
        <f>E$20*SUM(#REF!,#REF!)*E$23</f>
        <v>#DIV/0!</v>
      </c>
      <c r="F26" s="190" t="e">
        <f>F$20*SUM(#REF!,#REF!)*F$23</f>
        <v>#DIV/0!</v>
      </c>
      <c r="G26" s="190" t="e">
        <f>G$20*SUM(#REF!,#REF!)*G$23</f>
        <v>#DIV/0!</v>
      </c>
      <c r="H26" s="190" t="e">
        <f>H$20*SUM(#REF!,#REF!)*H$23</f>
        <v>#DIV/0!</v>
      </c>
      <c r="I26" s="190" t="e">
        <f>I$20*SUM(#REF!,#REF!)*I$23</f>
        <v>#DIV/0!</v>
      </c>
      <c r="J26" s="190" t="e">
        <f>J$20*SUM(#REF!,#REF!)*J$23</f>
        <v>#DIV/0!</v>
      </c>
      <c r="K26" s="190" t="e">
        <f>K$20*SUM(#REF!,#REF!)*K$23</f>
        <v>#DIV/0!</v>
      </c>
      <c r="L26" s="191" t="e">
        <f>L$20*SUM(#REF!,#REF!)*L$23</f>
        <v>#DIV/0!</v>
      </c>
      <c r="M26" s="482"/>
    </row>
    <row r="27" spans="1:13">
      <c r="A27" s="617" t="s">
        <v>373</v>
      </c>
      <c r="B27" s="482"/>
      <c r="C27" s="14"/>
      <c r="D27" s="190" t="e">
        <f>D$20*SUM(#REF!)*D$23</f>
        <v>#DIV/0!</v>
      </c>
      <c r="E27" s="190" t="e">
        <f>E$20*SUM(#REF!)*E$23</f>
        <v>#DIV/0!</v>
      </c>
      <c r="F27" s="190" t="e">
        <f>F$20*SUM(#REF!)*F$23</f>
        <v>#DIV/0!</v>
      </c>
      <c r="G27" s="190" t="e">
        <f>G$20*SUM(#REF!)*G$23</f>
        <v>#DIV/0!</v>
      </c>
      <c r="H27" s="190" t="e">
        <f>H$20*SUM(#REF!)*H$23</f>
        <v>#DIV/0!</v>
      </c>
      <c r="I27" s="190" t="e">
        <f>I$20*SUM(#REF!)*I$23</f>
        <v>#DIV/0!</v>
      </c>
      <c r="J27" s="190" t="e">
        <f>J$20*SUM(#REF!)*J$23</f>
        <v>#DIV/0!</v>
      </c>
      <c r="K27" s="190" t="e">
        <f>K$20*SUM(#REF!)*K$23</f>
        <v>#DIV/0!</v>
      </c>
      <c r="L27" s="191" t="e">
        <f>L$20*SUM(#REF!)*L$23</f>
        <v>#DIV/0!</v>
      </c>
      <c r="M27" s="482"/>
    </row>
    <row r="28" spans="1:13">
      <c r="A28" s="617" t="s">
        <v>374</v>
      </c>
      <c r="B28" s="482"/>
      <c r="C28" s="14"/>
      <c r="D28" s="190" t="e">
        <f>D$20*SUM(#REF!)*D$23</f>
        <v>#DIV/0!</v>
      </c>
      <c r="E28" s="190" t="e">
        <f>E$20*SUM(#REF!)*E$23</f>
        <v>#DIV/0!</v>
      </c>
      <c r="F28" s="190" t="e">
        <f>F$20*SUM(#REF!)*F$23</f>
        <v>#DIV/0!</v>
      </c>
      <c r="G28" s="190" t="e">
        <f>G$20*SUM(#REF!)*G$23</f>
        <v>#DIV/0!</v>
      </c>
      <c r="H28" s="190" t="e">
        <f>H$20*SUM(#REF!)*H$23</f>
        <v>#DIV/0!</v>
      </c>
      <c r="I28" s="190" t="e">
        <f>I$20*SUM(#REF!)*I$23</f>
        <v>#DIV/0!</v>
      </c>
      <c r="J28" s="190" t="e">
        <f>J$20*SUM(#REF!)*J$23</f>
        <v>#DIV/0!</v>
      </c>
      <c r="K28" s="190" t="e">
        <f>K$20*SUM(#REF!)*K$23</f>
        <v>#DIV/0!</v>
      </c>
      <c r="L28" s="191" t="e">
        <f>L$20*SUM(#REF!)*L$23</f>
        <v>#DIV/0!</v>
      </c>
      <c r="M28" s="482"/>
    </row>
    <row r="29" spans="1:13">
      <c r="A29" s="617" t="s">
        <v>375</v>
      </c>
      <c r="B29" s="482"/>
      <c r="C29" s="14"/>
      <c r="D29" s="190" t="e">
        <f>D$20*SUM(#REF!)*D$23</f>
        <v>#DIV/0!</v>
      </c>
      <c r="E29" s="190" t="e">
        <f>E$20*SUM(#REF!)*E$23</f>
        <v>#DIV/0!</v>
      </c>
      <c r="F29" s="190" t="e">
        <f>F$20*SUM(#REF!)*F$23</f>
        <v>#DIV/0!</v>
      </c>
      <c r="G29" s="190" t="e">
        <f>G$20*SUM(#REF!)*G$23</f>
        <v>#DIV/0!</v>
      </c>
      <c r="H29" s="190" t="e">
        <f>H$20*SUM(#REF!)*H$23</f>
        <v>#DIV/0!</v>
      </c>
      <c r="I29" s="190" t="e">
        <f>I$20*SUM(#REF!)*I$23</f>
        <v>#DIV/0!</v>
      </c>
      <c r="J29" s="190" t="e">
        <f>J$20*SUM(#REF!)*J$23</f>
        <v>#DIV/0!</v>
      </c>
      <c r="K29" s="190" t="e">
        <f>K$20*SUM(#REF!)*K$23</f>
        <v>#DIV/0!</v>
      </c>
      <c r="L29" s="191" t="e">
        <f>L$20*SUM(#REF!)*L$23</f>
        <v>#DIV/0!</v>
      </c>
      <c r="M29" s="482"/>
    </row>
    <row r="30" spans="1:13">
      <c r="A30" s="617" t="s">
        <v>376</v>
      </c>
      <c r="B30" s="482"/>
      <c r="C30" s="14"/>
      <c r="D30" s="190" t="e">
        <f>D$20*SUM(#REF!)*D$23</f>
        <v>#DIV/0!</v>
      </c>
      <c r="E30" s="190" t="e">
        <f>E$20*SUM(#REF!)*E$23</f>
        <v>#DIV/0!</v>
      </c>
      <c r="F30" s="190" t="e">
        <f>F$20*SUM(#REF!)*F$23</f>
        <v>#DIV/0!</v>
      </c>
      <c r="G30" s="190" t="e">
        <f>G$20*SUM(#REF!)*G$23</f>
        <v>#DIV/0!</v>
      </c>
      <c r="H30" s="190" t="e">
        <f>H$20*SUM(#REF!)*H$23</f>
        <v>#DIV/0!</v>
      </c>
      <c r="I30" s="190" t="e">
        <f>I$20*SUM(#REF!)*I$23</f>
        <v>#DIV/0!</v>
      </c>
      <c r="J30" s="190" t="e">
        <f>J$20*SUM(#REF!)*J$23</f>
        <v>#DIV/0!</v>
      </c>
      <c r="K30" s="190" t="e">
        <f>K$20*SUM(#REF!)*K$23</f>
        <v>#DIV/0!</v>
      </c>
      <c r="L30" s="191" t="e">
        <f>L$20*SUM(#REF!)*L$23</f>
        <v>#DIV/0!</v>
      </c>
      <c r="M30" s="482"/>
    </row>
    <row r="31" spans="1:13">
      <c r="A31" s="616" t="s">
        <v>366</v>
      </c>
      <c r="B31" s="482"/>
      <c r="C31" s="14"/>
      <c r="D31" s="190" t="e">
        <f>SUM(D32:D36)</f>
        <v>#DIV/0!</v>
      </c>
      <c r="E31" s="190" t="e">
        <f t="shared" ref="E31:L31" si="2">SUM(E32:E36)</f>
        <v>#DIV/0!</v>
      </c>
      <c r="F31" s="190" t="e">
        <f t="shared" si="2"/>
        <v>#DIV/0!</v>
      </c>
      <c r="G31" s="190" t="e">
        <f t="shared" si="2"/>
        <v>#DIV/0!</v>
      </c>
      <c r="H31" s="190" t="e">
        <f t="shared" si="2"/>
        <v>#DIV/0!</v>
      </c>
      <c r="I31" s="190" t="e">
        <f t="shared" si="2"/>
        <v>#DIV/0!</v>
      </c>
      <c r="J31" s="190" t="e">
        <f t="shared" si="2"/>
        <v>#DIV/0!</v>
      </c>
      <c r="K31" s="190" t="e">
        <f t="shared" si="2"/>
        <v>#DIV/0!</v>
      </c>
      <c r="L31" s="191" t="e">
        <f t="shared" si="2"/>
        <v>#DIV/0!</v>
      </c>
      <c r="M31" s="482"/>
    </row>
    <row r="32" spans="1:13">
      <c r="A32" s="617" t="s">
        <v>372</v>
      </c>
      <c r="B32" s="482"/>
      <c r="C32" s="14"/>
      <c r="D32" s="190" t="e">
        <f>D$20*SUM(#REF!,#REF!)*D$23</f>
        <v>#DIV/0!</v>
      </c>
      <c r="E32" s="190" t="e">
        <f>E$20*SUM(#REF!,#REF!)*E$23</f>
        <v>#DIV/0!</v>
      </c>
      <c r="F32" s="190" t="e">
        <f>F$20*SUM(#REF!,#REF!)*F$23</f>
        <v>#DIV/0!</v>
      </c>
      <c r="G32" s="190" t="e">
        <f>G$20*SUM(#REF!,#REF!)*G$23</f>
        <v>#DIV/0!</v>
      </c>
      <c r="H32" s="190" t="e">
        <f>H$20*SUM(#REF!,#REF!)*H$23</f>
        <v>#DIV/0!</v>
      </c>
      <c r="I32" s="190" t="e">
        <f>I$20*SUM(#REF!,#REF!)*I$23</f>
        <v>#DIV/0!</v>
      </c>
      <c r="J32" s="190" t="e">
        <f>J$20*SUM(#REF!,#REF!)*J$23</f>
        <v>#DIV/0!</v>
      </c>
      <c r="K32" s="190" t="e">
        <f>K$20*SUM(#REF!,#REF!)*K$23</f>
        <v>#DIV/0!</v>
      </c>
      <c r="L32" s="191" t="e">
        <f>L$20*SUM(#REF!,#REF!)*L$23</f>
        <v>#DIV/0!</v>
      </c>
      <c r="M32" s="482"/>
    </row>
    <row r="33" spans="1:13">
      <c r="A33" s="617" t="s">
        <v>373</v>
      </c>
      <c r="B33" s="482"/>
      <c r="C33" s="14"/>
      <c r="D33" s="190" t="e">
        <f>D$20*SUM(#REF!)*D$23</f>
        <v>#DIV/0!</v>
      </c>
      <c r="E33" s="190" t="e">
        <f>E$20*SUM(#REF!)*E$23</f>
        <v>#DIV/0!</v>
      </c>
      <c r="F33" s="190" t="e">
        <f>F$20*SUM(#REF!)*F$23</f>
        <v>#DIV/0!</v>
      </c>
      <c r="G33" s="190" t="e">
        <f>G$20*SUM(#REF!)*G$23</f>
        <v>#DIV/0!</v>
      </c>
      <c r="H33" s="190" t="e">
        <f>H$20*SUM(#REF!)*H$23</f>
        <v>#DIV/0!</v>
      </c>
      <c r="I33" s="190" t="e">
        <f>I$20*SUM(#REF!)*I$23</f>
        <v>#DIV/0!</v>
      </c>
      <c r="J33" s="190" t="e">
        <f>J$20*SUM(#REF!)*J$23</f>
        <v>#DIV/0!</v>
      </c>
      <c r="K33" s="190" t="e">
        <f>K$20*SUM(#REF!)*K$23</f>
        <v>#DIV/0!</v>
      </c>
      <c r="L33" s="191" t="e">
        <f>L$20*SUM(#REF!)*L$23</f>
        <v>#DIV/0!</v>
      </c>
      <c r="M33" s="482"/>
    </row>
    <row r="34" spans="1:13">
      <c r="A34" s="617" t="s">
        <v>374</v>
      </c>
      <c r="B34" s="482"/>
      <c r="C34" s="14"/>
      <c r="D34" s="190" t="e">
        <f>D$20*SUM(#REF!)*D$23</f>
        <v>#DIV/0!</v>
      </c>
      <c r="E34" s="190" t="e">
        <f>E$20*SUM(#REF!)*E$23</f>
        <v>#DIV/0!</v>
      </c>
      <c r="F34" s="190" t="e">
        <f>F$20*SUM(#REF!)*F$23</f>
        <v>#DIV/0!</v>
      </c>
      <c r="G34" s="190" t="e">
        <f>G$20*SUM(#REF!)*G$23</f>
        <v>#DIV/0!</v>
      </c>
      <c r="H34" s="190" t="e">
        <f>H$20*SUM(#REF!)*H$23</f>
        <v>#DIV/0!</v>
      </c>
      <c r="I34" s="190" t="e">
        <f>I$20*SUM(#REF!)*I$23</f>
        <v>#DIV/0!</v>
      </c>
      <c r="J34" s="190" t="e">
        <f>J$20*SUM(#REF!)*J$23</f>
        <v>#DIV/0!</v>
      </c>
      <c r="K34" s="190" t="e">
        <f>K$20*SUM(#REF!)*K$23</f>
        <v>#DIV/0!</v>
      </c>
      <c r="L34" s="191" t="e">
        <f>L$20*SUM(#REF!)*L$23</f>
        <v>#DIV/0!</v>
      </c>
      <c r="M34" s="482"/>
    </row>
    <row r="35" spans="1:13">
      <c r="A35" s="617" t="s">
        <v>375</v>
      </c>
      <c r="B35" s="482"/>
      <c r="C35" s="14"/>
      <c r="D35" s="190" t="e">
        <f>D$20*SUM(#REF!)*D$23</f>
        <v>#DIV/0!</v>
      </c>
      <c r="E35" s="190" t="e">
        <f>E$20*SUM(#REF!)*E$23</f>
        <v>#DIV/0!</v>
      </c>
      <c r="F35" s="190" t="e">
        <f>F$20*SUM(#REF!)*F$23</f>
        <v>#DIV/0!</v>
      </c>
      <c r="G35" s="190" t="e">
        <f>G$20*SUM(#REF!)*G$23</f>
        <v>#DIV/0!</v>
      </c>
      <c r="H35" s="190" t="e">
        <f>H$20*SUM(#REF!)*H$23</f>
        <v>#DIV/0!</v>
      </c>
      <c r="I35" s="190" t="e">
        <f>I$20*SUM(#REF!)*I$23</f>
        <v>#DIV/0!</v>
      </c>
      <c r="J35" s="190" t="e">
        <f>J$20*SUM(#REF!)*J$23</f>
        <v>#DIV/0!</v>
      </c>
      <c r="K35" s="190" t="e">
        <f>K$20*SUM(#REF!)*K$23</f>
        <v>#DIV/0!</v>
      </c>
      <c r="L35" s="191" t="e">
        <f>L$20*SUM(#REF!)*L$23</f>
        <v>#DIV/0!</v>
      </c>
      <c r="M35" s="482"/>
    </row>
    <row r="36" spans="1:13">
      <c r="A36" s="617" t="s">
        <v>376</v>
      </c>
      <c r="B36" s="482"/>
      <c r="C36" s="14"/>
      <c r="D36" s="190" t="e">
        <f>D$20*SUM(#REF!)*D$23</f>
        <v>#DIV/0!</v>
      </c>
      <c r="E36" s="190" t="e">
        <f>E$20*SUM(#REF!)*E$23</f>
        <v>#DIV/0!</v>
      </c>
      <c r="F36" s="190" t="e">
        <f>F$20*SUM(#REF!)*F$23</f>
        <v>#DIV/0!</v>
      </c>
      <c r="G36" s="190" t="e">
        <f>G$20*SUM(#REF!)*G$23</f>
        <v>#DIV/0!</v>
      </c>
      <c r="H36" s="190" t="e">
        <f>H$20*SUM(#REF!)*H$23</f>
        <v>#DIV/0!</v>
      </c>
      <c r="I36" s="190" t="e">
        <f>I$20*SUM(#REF!)*I$23</f>
        <v>#DIV/0!</v>
      </c>
      <c r="J36" s="190" t="e">
        <f>J$20*SUM(#REF!)*J$23</f>
        <v>#DIV/0!</v>
      </c>
      <c r="K36" s="190" t="e">
        <f>K$20*SUM(#REF!)*K$23</f>
        <v>#DIV/0!</v>
      </c>
      <c r="L36" s="191" t="e">
        <f>L$20*SUM(#REF!)*L$23</f>
        <v>#DIV/0!</v>
      </c>
      <c r="M36" s="482"/>
    </row>
    <row r="37" spans="1:13">
      <c r="A37" s="315" t="s">
        <v>450</v>
      </c>
      <c r="B37" s="482"/>
      <c r="C37" s="14"/>
      <c r="D37" s="14"/>
      <c r="E37" s="14"/>
      <c r="F37" s="14"/>
      <c r="G37" s="14"/>
      <c r="H37" s="14"/>
      <c r="I37" s="14"/>
      <c r="J37" s="14"/>
      <c r="K37" s="14"/>
      <c r="L37" s="15"/>
      <c r="M37" s="482"/>
    </row>
    <row r="38" spans="1:13">
      <c r="A38" s="46" t="s">
        <v>449</v>
      </c>
      <c r="B38" s="482"/>
      <c r="C38" s="14"/>
      <c r="D38" s="190">
        <v>200</v>
      </c>
      <c r="E38" s="190">
        <f>D38*(1+ECO!J49/100)</f>
        <v>200</v>
      </c>
      <c r="F38" s="190">
        <f>E38*(1+ECO!K49/100)</f>
        <v>200</v>
      </c>
      <c r="G38" s="190">
        <f>F38*(1+ECO!L49/100)</f>
        <v>200</v>
      </c>
      <c r="H38" s="190">
        <f>G38*(1+ECO!M49/100)</f>
        <v>200</v>
      </c>
      <c r="I38" s="190">
        <f>H38*(1+ECO!N49/100)</f>
        <v>200</v>
      </c>
      <c r="J38" s="190">
        <f>I38*(1+ECO!O49/100)</f>
        <v>200</v>
      </c>
      <c r="K38" s="190">
        <f>J38*(1+ECO!P49/100)</f>
        <v>200</v>
      </c>
      <c r="L38" s="191">
        <f>K38*(1+ECO!Q49/100)</f>
        <v>200</v>
      </c>
      <c r="M38" s="482"/>
    </row>
    <row r="39" spans="1:13">
      <c r="A39" s="46" t="s">
        <v>368</v>
      </c>
      <c r="B39" s="482"/>
      <c r="C39" s="14"/>
      <c r="D39" s="14"/>
      <c r="E39" s="14"/>
      <c r="F39" s="14"/>
      <c r="G39" s="14"/>
      <c r="H39" s="14"/>
      <c r="I39" s="14"/>
      <c r="J39" s="14"/>
      <c r="K39" s="14"/>
      <c r="L39" s="15"/>
      <c r="M39" s="482"/>
    </row>
    <row r="40" spans="1:13">
      <c r="A40" s="618" t="s">
        <v>372</v>
      </c>
      <c r="B40" s="482"/>
      <c r="C40" s="14"/>
      <c r="D40" s="14">
        <v>20</v>
      </c>
      <c r="E40" s="14">
        <v>20</v>
      </c>
      <c r="F40" s="14">
        <v>20</v>
      </c>
      <c r="G40" s="14">
        <v>20</v>
      </c>
      <c r="H40" s="14">
        <v>20</v>
      </c>
      <c r="I40" s="14">
        <v>20</v>
      </c>
      <c r="J40" s="14">
        <v>20</v>
      </c>
      <c r="K40" s="14">
        <v>20</v>
      </c>
      <c r="L40" s="15">
        <v>20</v>
      </c>
      <c r="M40" s="482"/>
    </row>
    <row r="41" spans="1:13">
      <c r="A41" s="618" t="s">
        <v>373</v>
      </c>
      <c r="B41" s="482"/>
      <c r="C41" s="14"/>
      <c r="D41" s="14">
        <v>20</v>
      </c>
      <c r="E41" s="14">
        <v>20</v>
      </c>
      <c r="F41" s="14">
        <v>20</v>
      </c>
      <c r="G41" s="14">
        <v>20</v>
      </c>
      <c r="H41" s="14">
        <v>20</v>
      </c>
      <c r="I41" s="14">
        <v>20</v>
      </c>
      <c r="J41" s="14">
        <v>20</v>
      </c>
      <c r="K41" s="14">
        <v>20</v>
      </c>
      <c r="L41" s="15">
        <v>20</v>
      </c>
      <c r="M41" s="482"/>
    </row>
    <row r="42" spans="1:13">
      <c r="A42" s="618" t="s">
        <v>374</v>
      </c>
      <c r="B42" s="482"/>
      <c r="C42" s="14"/>
      <c r="D42" s="14">
        <v>20</v>
      </c>
      <c r="E42" s="14">
        <v>20</v>
      </c>
      <c r="F42" s="14">
        <v>20</v>
      </c>
      <c r="G42" s="14">
        <v>20</v>
      </c>
      <c r="H42" s="14">
        <v>20</v>
      </c>
      <c r="I42" s="14">
        <v>20</v>
      </c>
      <c r="J42" s="14">
        <v>20</v>
      </c>
      <c r="K42" s="14">
        <v>20</v>
      </c>
      <c r="L42" s="15">
        <v>20</v>
      </c>
      <c r="M42" s="482"/>
    </row>
    <row r="43" spans="1:13">
      <c r="A43" s="618" t="s">
        <v>375</v>
      </c>
      <c r="B43" s="482"/>
      <c r="C43" s="14"/>
      <c r="D43" s="14">
        <v>10</v>
      </c>
      <c r="E43" s="14">
        <v>10</v>
      </c>
      <c r="F43" s="14">
        <v>10</v>
      </c>
      <c r="G43" s="14">
        <v>10</v>
      </c>
      <c r="H43" s="14">
        <v>10</v>
      </c>
      <c r="I43" s="14">
        <v>10</v>
      </c>
      <c r="J43" s="14">
        <v>10</v>
      </c>
      <c r="K43" s="14">
        <v>10</v>
      </c>
      <c r="L43" s="15">
        <v>10</v>
      </c>
      <c r="M43" s="482"/>
    </row>
    <row r="44" spans="1:13">
      <c r="A44" s="618" t="s">
        <v>376</v>
      </c>
      <c r="B44" s="482"/>
      <c r="C44" s="14"/>
      <c r="D44" s="175">
        <v>0</v>
      </c>
      <c r="E44" s="14">
        <v>0</v>
      </c>
      <c r="F44" s="14">
        <v>0</v>
      </c>
      <c r="G44" s="14">
        <v>0</v>
      </c>
      <c r="H44" s="14">
        <v>0</v>
      </c>
      <c r="I44" s="14">
        <v>0</v>
      </c>
      <c r="J44" s="14">
        <v>0</v>
      </c>
      <c r="K44" s="14">
        <v>0</v>
      </c>
      <c r="L44" s="15">
        <v>0</v>
      </c>
      <c r="M44" s="482"/>
    </row>
    <row r="45" spans="1:13">
      <c r="A45" s="46" t="s">
        <v>451</v>
      </c>
      <c r="B45" s="482"/>
      <c r="C45" s="14"/>
      <c r="D45" s="190"/>
      <c r="E45" s="190"/>
      <c r="F45" s="190"/>
      <c r="G45" s="190"/>
      <c r="H45" s="190"/>
      <c r="I45" s="190"/>
      <c r="J45" s="190"/>
      <c r="K45" s="190"/>
      <c r="L45" s="191"/>
      <c r="M45" s="482"/>
    </row>
    <row r="46" spans="1:13">
      <c r="A46" s="617" t="s">
        <v>372</v>
      </c>
      <c r="B46" s="482"/>
      <c r="C46" s="14"/>
      <c r="D46" s="190" t="e">
        <f t="shared" ref="D46:L46" si="3">D32*D$38*D40/1000</f>
        <v>#DIV/0!</v>
      </c>
      <c r="E46" s="190" t="e">
        <f t="shared" si="3"/>
        <v>#DIV/0!</v>
      </c>
      <c r="F46" s="190" t="e">
        <f t="shared" si="3"/>
        <v>#DIV/0!</v>
      </c>
      <c r="G46" s="190" t="e">
        <f t="shared" si="3"/>
        <v>#DIV/0!</v>
      </c>
      <c r="H46" s="190" t="e">
        <f t="shared" si="3"/>
        <v>#DIV/0!</v>
      </c>
      <c r="I46" s="190" t="e">
        <f t="shared" si="3"/>
        <v>#DIV/0!</v>
      </c>
      <c r="J46" s="190" t="e">
        <f t="shared" si="3"/>
        <v>#DIV/0!</v>
      </c>
      <c r="K46" s="190" t="e">
        <f t="shared" si="3"/>
        <v>#DIV/0!</v>
      </c>
      <c r="L46" s="191" t="e">
        <f t="shared" si="3"/>
        <v>#DIV/0!</v>
      </c>
      <c r="M46" s="482"/>
    </row>
    <row r="47" spans="1:13">
      <c r="A47" s="617" t="s">
        <v>373</v>
      </c>
      <c r="B47" s="482"/>
      <c r="C47" s="14"/>
      <c r="D47" s="190" t="e">
        <f t="shared" ref="D47:L47" si="4">D33*D$38*D41/1000</f>
        <v>#DIV/0!</v>
      </c>
      <c r="E47" s="190" t="e">
        <f t="shared" si="4"/>
        <v>#DIV/0!</v>
      </c>
      <c r="F47" s="190" t="e">
        <f t="shared" si="4"/>
        <v>#DIV/0!</v>
      </c>
      <c r="G47" s="190" t="e">
        <f t="shared" si="4"/>
        <v>#DIV/0!</v>
      </c>
      <c r="H47" s="190" t="e">
        <f t="shared" si="4"/>
        <v>#DIV/0!</v>
      </c>
      <c r="I47" s="190" t="e">
        <f t="shared" si="4"/>
        <v>#DIV/0!</v>
      </c>
      <c r="J47" s="190" t="e">
        <f t="shared" si="4"/>
        <v>#DIV/0!</v>
      </c>
      <c r="K47" s="190" t="e">
        <f t="shared" si="4"/>
        <v>#DIV/0!</v>
      </c>
      <c r="L47" s="191" t="e">
        <f t="shared" si="4"/>
        <v>#DIV/0!</v>
      </c>
      <c r="M47" s="482"/>
    </row>
    <row r="48" spans="1:13">
      <c r="A48" s="617" t="s">
        <v>374</v>
      </c>
      <c r="B48" s="482"/>
      <c r="C48" s="14"/>
      <c r="D48" s="190" t="e">
        <f t="shared" ref="D48:L48" si="5">D34*D$38*D42/1000</f>
        <v>#DIV/0!</v>
      </c>
      <c r="E48" s="190" t="e">
        <f t="shared" si="5"/>
        <v>#DIV/0!</v>
      </c>
      <c r="F48" s="190" t="e">
        <f t="shared" si="5"/>
        <v>#DIV/0!</v>
      </c>
      <c r="G48" s="190" t="e">
        <f t="shared" si="5"/>
        <v>#DIV/0!</v>
      </c>
      <c r="H48" s="190" t="e">
        <f t="shared" si="5"/>
        <v>#DIV/0!</v>
      </c>
      <c r="I48" s="190" t="e">
        <f t="shared" si="5"/>
        <v>#DIV/0!</v>
      </c>
      <c r="J48" s="190" t="e">
        <f t="shared" si="5"/>
        <v>#DIV/0!</v>
      </c>
      <c r="K48" s="190" t="e">
        <f t="shared" si="5"/>
        <v>#DIV/0!</v>
      </c>
      <c r="L48" s="191" t="e">
        <f t="shared" si="5"/>
        <v>#DIV/0!</v>
      </c>
      <c r="M48" s="482"/>
    </row>
    <row r="49" spans="1:13">
      <c r="A49" s="617" t="s">
        <v>375</v>
      </c>
      <c r="B49" s="482"/>
      <c r="C49" s="14"/>
      <c r="D49" s="190" t="e">
        <f t="shared" ref="D49:L49" si="6">D35*D$38*D43/1000</f>
        <v>#DIV/0!</v>
      </c>
      <c r="E49" s="190" t="e">
        <f t="shared" si="6"/>
        <v>#DIV/0!</v>
      </c>
      <c r="F49" s="190" t="e">
        <f t="shared" si="6"/>
        <v>#DIV/0!</v>
      </c>
      <c r="G49" s="190" t="e">
        <f t="shared" si="6"/>
        <v>#DIV/0!</v>
      </c>
      <c r="H49" s="190" t="e">
        <f t="shared" si="6"/>
        <v>#DIV/0!</v>
      </c>
      <c r="I49" s="190" t="e">
        <f t="shared" si="6"/>
        <v>#DIV/0!</v>
      </c>
      <c r="J49" s="190" t="e">
        <f t="shared" si="6"/>
        <v>#DIV/0!</v>
      </c>
      <c r="K49" s="190" t="e">
        <f t="shared" si="6"/>
        <v>#DIV/0!</v>
      </c>
      <c r="L49" s="191" t="e">
        <f t="shared" si="6"/>
        <v>#DIV/0!</v>
      </c>
      <c r="M49" s="482"/>
    </row>
    <row r="50" spans="1:13">
      <c r="A50" s="617" t="s">
        <v>376</v>
      </c>
      <c r="B50" s="482"/>
      <c r="C50" s="14"/>
      <c r="D50" s="190" t="e">
        <f t="shared" ref="D50:L50" si="7">D36*D$38*D44/1000</f>
        <v>#DIV/0!</v>
      </c>
      <c r="E50" s="190" t="e">
        <f t="shared" si="7"/>
        <v>#DIV/0!</v>
      </c>
      <c r="F50" s="190" t="e">
        <f t="shared" si="7"/>
        <v>#DIV/0!</v>
      </c>
      <c r="G50" s="190" t="e">
        <f t="shared" si="7"/>
        <v>#DIV/0!</v>
      </c>
      <c r="H50" s="190" t="e">
        <f t="shared" si="7"/>
        <v>#DIV/0!</v>
      </c>
      <c r="I50" s="190" t="e">
        <f t="shared" si="7"/>
        <v>#DIV/0!</v>
      </c>
      <c r="J50" s="190" t="e">
        <f t="shared" si="7"/>
        <v>#DIV/0!</v>
      </c>
      <c r="K50" s="190" t="e">
        <f t="shared" si="7"/>
        <v>#DIV/0!</v>
      </c>
      <c r="L50" s="191" t="e">
        <f t="shared" si="7"/>
        <v>#DIV/0!</v>
      </c>
      <c r="M50" s="482"/>
    </row>
    <row r="51" spans="1:13">
      <c r="A51" s="46" t="s">
        <v>454</v>
      </c>
      <c r="B51" s="482"/>
      <c r="C51" s="14"/>
      <c r="D51" s="190" t="e">
        <f>SUM(D46:D50)</f>
        <v>#DIV/0!</v>
      </c>
      <c r="E51" s="190" t="e">
        <f t="shared" ref="E51:L51" si="8">SUM(E46:E50)</f>
        <v>#DIV/0!</v>
      </c>
      <c r="F51" s="190" t="e">
        <f t="shared" si="8"/>
        <v>#DIV/0!</v>
      </c>
      <c r="G51" s="190" t="e">
        <f t="shared" si="8"/>
        <v>#DIV/0!</v>
      </c>
      <c r="H51" s="190" t="e">
        <f t="shared" si="8"/>
        <v>#DIV/0!</v>
      </c>
      <c r="I51" s="190" t="e">
        <f t="shared" si="8"/>
        <v>#DIV/0!</v>
      </c>
      <c r="J51" s="190" t="e">
        <f t="shared" si="8"/>
        <v>#DIV/0!</v>
      </c>
      <c r="K51" s="190" t="e">
        <f t="shared" si="8"/>
        <v>#DIV/0!</v>
      </c>
      <c r="L51" s="191" t="e">
        <f t="shared" si="8"/>
        <v>#DIV/0!</v>
      </c>
      <c r="M51" s="482"/>
    </row>
    <row r="52" spans="1:13">
      <c r="A52" s="441" t="s">
        <v>416</v>
      </c>
      <c r="B52" s="482"/>
      <c r="C52" s="14"/>
      <c r="D52" s="14"/>
      <c r="E52" s="14"/>
      <c r="F52" s="14"/>
      <c r="G52" s="14"/>
      <c r="H52" s="14"/>
      <c r="I52" s="14"/>
      <c r="J52" s="14"/>
      <c r="K52" s="14"/>
      <c r="L52" s="15"/>
      <c r="M52" s="482"/>
    </row>
    <row r="53" spans="1:13" s="380" customFormat="1">
      <c r="A53" s="619" t="s">
        <v>480</v>
      </c>
      <c r="B53" s="613"/>
      <c r="C53" s="378"/>
      <c r="D53" s="379">
        <v>550</v>
      </c>
      <c r="E53" s="379">
        <f>D53*(1+ECO!J$49/100)</f>
        <v>550</v>
      </c>
      <c r="F53" s="379">
        <f>E53*(1+ECO!K$49/100)</f>
        <v>550</v>
      </c>
      <c r="G53" s="379">
        <f>F53*(1+ECO!L$49/100)</f>
        <v>550</v>
      </c>
      <c r="H53" s="379">
        <f>G53*(1+ECO!M$49/100)</f>
        <v>550</v>
      </c>
      <c r="I53" s="379">
        <f>H53*(1+ECO!N$49/100)</f>
        <v>550</v>
      </c>
      <c r="J53" s="379">
        <f>I53*(1+ECO!O$49/100)</f>
        <v>550</v>
      </c>
      <c r="K53" s="379">
        <f>J53*(1+ECO!P$49/100)</f>
        <v>550</v>
      </c>
      <c r="L53" s="620">
        <f>K53*(1+ECO!Q$49/100)</f>
        <v>550</v>
      </c>
      <c r="M53" s="626"/>
    </row>
    <row r="54" spans="1:13" s="180" customFormat="1">
      <c r="A54" s="46" t="s">
        <v>452</v>
      </c>
      <c r="B54" s="482"/>
      <c r="C54" s="14"/>
      <c r="D54" s="190" t="e">
        <f t="shared" ref="D54:L54" si="9">D53*(SUMPRODUCT(D26:D30,D40:D44)+SUMPRODUCT(D32:D36,D40:D44))/10^3</f>
        <v>#DIV/0!</v>
      </c>
      <c r="E54" s="190" t="e">
        <f t="shared" si="9"/>
        <v>#DIV/0!</v>
      </c>
      <c r="F54" s="190" t="e">
        <f t="shared" si="9"/>
        <v>#DIV/0!</v>
      </c>
      <c r="G54" s="190" t="e">
        <f t="shared" si="9"/>
        <v>#DIV/0!</v>
      </c>
      <c r="H54" s="190" t="e">
        <f t="shared" si="9"/>
        <v>#DIV/0!</v>
      </c>
      <c r="I54" s="190" t="e">
        <f t="shared" si="9"/>
        <v>#DIV/0!</v>
      </c>
      <c r="J54" s="190" t="e">
        <f t="shared" si="9"/>
        <v>#DIV/0!</v>
      </c>
      <c r="K54" s="190" t="e">
        <f t="shared" si="9"/>
        <v>#DIV/0!</v>
      </c>
      <c r="L54" s="191" t="e">
        <f t="shared" si="9"/>
        <v>#DIV/0!</v>
      </c>
      <c r="M54" s="482"/>
    </row>
    <row r="55" spans="1:13">
      <c r="A55" s="46" t="s">
        <v>453</v>
      </c>
      <c r="B55" s="482"/>
      <c r="C55" s="14"/>
      <c r="D55" s="364">
        <v>0.01</v>
      </c>
      <c r="E55" s="364">
        <v>0.01</v>
      </c>
      <c r="F55" s="364">
        <v>0.01</v>
      </c>
      <c r="G55" s="364">
        <v>0.01</v>
      </c>
      <c r="H55" s="364">
        <v>0.01</v>
      </c>
      <c r="I55" s="364">
        <v>0.01</v>
      </c>
      <c r="J55" s="364">
        <v>0.01</v>
      </c>
      <c r="K55" s="364">
        <v>0.01</v>
      </c>
      <c r="L55" s="359">
        <v>0.01</v>
      </c>
      <c r="M55" s="482"/>
    </row>
    <row r="56" spans="1:13">
      <c r="A56" s="621" t="s">
        <v>455</v>
      </c>
      <c r="B56" s="179"/>
      <c r="C56" s="8"/>
      <c r="D56" s="381" t="e">
        <f>+D55*(D51+D54)</f>
        <v>#DIV/0!</v>
      </c>
      <c r="E56" s="381" t="e">
        <f t="shared" ref="E56:L56" si="10">+E55*(E51+E54)</f>
        <v>#DIV/0!</v>
      </c>
      <c r="F56" s="381" t="e">
        <f t="shared" si="10"/>
        <v>#DIV/0!</v>
      </c>
      <c r="G56" s="381" t="e">
        <f t="shared" si="10"/>
        <v>#DIV/0!</v>
      </c>
      <c r="H56" s="381" t="e">
        <f t="shared" si="10"/>
        <v>#DIV/0!</v>
      </c>
      <c r="I56" s="381" t="e">
        <f t="shared" si="10"/>
        <v>#DIV/0!</v>
      </c>
      <c r="J56" s="381" t="e">
        <f t="shared" si="10"/>
        <v>#DIV/0!</v>
      </c>
      <c r="K56" s="381" t="e">
        <f t="shared" si="10"/>
        <v>#DIV/0!</v>
      </c>
      <c r="L56" s="622" t="e">
        <f t="shared" si="10"/>
        <v>#DIV/0!</v>
      </c>
      <c r="M56" s="482"/>
    </row>
    <row r="57" spans="1:13" s="180" customFormat="1">
      <c r="A57" s="399" t="s">
        <v>436</v>
      </c>
      <c r="B57" s="442"/>
      <c r="C57" s="443"/>
      <c r="D57" s="474" t="e">
        <f>+D51+D54+D56</f>
        <v>#DIV/0!</v>
      </c>
      <c r="E57" s="444" t="e">
        <f t="shared" ref="E57:L57" si="11">+E51+E54+E56</f>
        <v>#DIV/0!</v>
      </c>
      <c r="F57" s="444" t="e">
        <f t="shared" si="11"/>
        <v>#DIV/0!</v>
      </c>
      <c r="G57" s="444" t="e">
        <f t="shared" si="11"/>
        <v>#DIV/0!</v>
      </c>
      <c r="H57" s="444" t="e">
        <f t="shared" si="11"/>
        <v>#DIV/0!</v>
      </c>
      <c r="I57" s="444" t="e">
        <f t="shared" si="11"/>
        <v>#DIV/0!</v>
      </c>
      <c r="J57" s="444" t="e">
        <f t="shared" si="11"/>
        <v>#DIV/0!</v>
      </c>
      <c r="K57" s="444" t="e">
        <f t="shared" si="11"/>
        <v>#DIV/0!</v>
      </c>
      <c r="L57" s="445" t="e">
        <f t="shared" si="11"/>
        <v>#DIV/0!</v>
      </c>
      <c r="M57" s="627"/>
    </row>
    <row r="58" spans="1:13" s="180" customFormat="1">
      <c r="A58" s="623" t="s">
        <v>12</v>
      </c>
      <c r="B58" s="601"/>
      <c r="C58" s="428"/>
      <c r="D58" s="448" t="e">
        <f>D57/ECO!I39</f>
        <v>#DIV/0!</v>
      </c>
      <c r="E58" s="448" t="e">
        <f>E57/ECO!J39</f>
        <v>#DIV/0!</v>
      </c>
      <c r="F58" s="448" t="e">
        <f>F57/ECO!K39</f>
        <v>#DIV/0!</v>
      </c>
      <c r="G58" s="448" t="e">
        <f>G57/ECO!L39</f>
        <v>#DIV/0!</v>
      </c>
      <c r="H58" s="448" t="e">
        <f>H57/ECO!M39</f>
        <v>#DIV/0!</v>
      </c>
      <c r="I58" s="448" t="e">
        <f>I57/ECO!N39</f>
        <v>#DIV/0!</v>
      </c>
      <c r="J58" s="448" t="e">
        <f>J57/ECO!O39</f>
        <v>#DIV/0!</v>
      </c>
      <c r="K58" s="448" t="e">
        <f>K57/ECO!P39</f>
        <v>#DIV/0!</v>
      </c>
      <c r="L58" s="597" t="e">
        <f>L57/ECO!Q39</f>
        <v>#DIV/0!</v>
      </c>
      <c r="M58" s="628"/>
    </row>
    <row r="59" spans="1:13" s="180" customFormat="1" ht="15.75" thickBot="1">
      <c r="A59" s="599" t="s">
        <v>13</v>
      </c>
      <c r="B59" s="602"/>
      <c r="C59" s="458"/>
      <c r="D59" s="610" t="e">
        <f>+D57/'GGO(SQ)'!I$14</f>
        <v>#DIV/0!</v>
      </c>
      <c r="E59" s="610" t="e">
        <f>+E57/'GGO(SQ)'!J$14</f>
        <v>#DIV/0!</v>
      </c>
      <c r="F59" s="610" t="e">
        <f>+F57/'GGO(SQ)'!K$14</f>
        <v>#DIV/0!</v>
      </c>
      <c r="G59" s="610" t="e">
        <f>+G57/'GGO(SQ)'!L$14</f>
        <v>#DIV/0!</v>
      </c>
      <c r="H59" s="610" t="e">
        <f>+H57/'GGO(SQ)'!M$14</f>
        <v>#DIV/0!</v>
      </c>
      <c r="I59" s="610" t="e">
        <f>+I57/'GGO(SQ)'!N$14</f>
        <v>#DIV/0!</v>
      </c>
      <c r="J59" s="610" t="e">
        <f>+J57/'GGO(SQ)'!O$14</f>
        <v>#DIV/0!</v>
      </c>
      <c r="K59" s="610" t="e">
        <f>+K57/'GGO(SQ)'!P$14</f>
        <v>#DIV/0!</v>
      </c>
      <c r="L59" s="611" t="e">
        <f>+L57/'GGO(SQ)'!Q$14</f>
        <v>#DIV/0!</v>
      </c>
      <c r="M59" s="459"/>
    </row>
  </sheetData>
  <mergeCells count="4">
    <mergeCell ref="K4:L4"/>
    <mergeCell ref="K5:L5"/>
    <mergeCell ref="C9:L9"/>
    <mergeCell ref="M9:M10"/>
  </mergeCells>
  <phoneticPr fontId="0" type="noConversion"/>
  <pageMargins left="0.7" right="0.7" top="0.75" bottom="0.75" header="0.3" footer="0.3"/>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CFFFF"/>
  </sheetPr>
  <dimension ref="A1:M86"/>
  <sheetViews>
    <sheetView view="pageBreakPreview" topLeftCell="A7" zoomScaleNormal="100" zoomScaleSheetLayoutView="100" workbookViewId="0">
      <selection activeCell="A13" sqref="A13"/>
    </sheetView>
  </sheetViews>
  <sheetFormatPr defaultColWidth="8.85546875" defaultRowHeight="15"/>
  <cols>
    <col min="1" max="1" width="57" style="287" bestFit="1" customWidth="1"/>
    <col min="2" max="2" width="10.28515625" style="287" bestFit="1" customWidth="1"/>
    <col min="3" max="7" width="11" style="287" customWidth="1"/>
    <col min="8" max="9" width="14.7109375" style="287" bestFit="1" customWidth="1"/>
    <col min="10" max="10" width="15.140625" style="287" bestFit="1" customWidth="1"/>
    <col min="11" max="11" width="14.7109375" style="287" bestFit="1" customWidth="1"/>
    <col min="12" max="12" width="12.140625" style="287" customWidth="1"/>
    <col min="13" max="13" width="45.7109375" style="287" customWidth="1"/>
    <col min="14" max="16384" width="8.85546875" style="287"/>
  </cols>
  <sheetData>
    <row r="1" spans="1:13" ht="21">
      <c r="A1" s="431" t="s">
        <v>94</v>
      </c>
    </row>
    <row r="2" spans="1:13" hidden="1">
      <c r="J2" s="432" t="s">
        <v>206</v>
      </c>
      <c r="K2" s="433"/>
      <c r="L2" s="434" t="str">
        <f ca="1">CELL("contents",README!C6)</f>
        <v>1.0</v>
      </c>
    </row>
    <row r="3" spans="1:13" hidden="1">
      <c r="J3" s="432" t="s">
        <v>202</v>
      </c>
      <c r="K3" s="433"/>
      <c r="L3" s="434" t="str">
        <f ca="1">CELL("contents",README!C7)</f>
        <v>Thailand</v>
      </c>
    </row>
    <row r="4" spans="1:13" hidden="1">
      <c r="J4" s="432" t="s">
        <v>207</v>
      </c>
      <c r="K4" s="1135">
        <f ca="1">CELL("contents",README!B8)</f>
        <v>40664.416666666664</v>
      </c>
      <c r="L4" s="1135"/>
    </row>
    <row r="5" spans="1:13" hidden="1">
      <c r="J5" s="432" t="s">
        <v>198</v>
      </c>
      <c r="K5" s="1135">
        <f ca="1">CELL("contents",README!B9)</f>
        <v>40960.060671296298</v>
      </c>
      <c r="L5" s="1135"/>
    </row>
    <row r="6" spans="1:13" hidden="1">
      <c r="J6" s="432" t="s">
        <v>199</v>
      </c>
      <c r="K6" s="433"/>
      <c r="L6" s="434">
        <f ca="1">CELL("contents",README!C10)</f>
        <v>0</v>
      </c>
    </row>
    <row r="7" spans="1:13">
      <c r="A7" s="290"/>
    </row>
    <row r="8" spans="1:13" ht="17.25">
      <c r="A8" s="435"/>
    </row>
    <row r="9" spans="1:13" ht="34.5">
      <c r="A9" s="139"/>
      <c r="B9" s="386" t="s">
        <v>169</v>
      </c>
      <c r="C9" s="1107" t="s">
        <v>135</v>
      </c>
      <c r="D9" s="1107"/>
      <c r="E9" s="1107"/>
      <c r="F9" s="1107"/>
      <c r="G9" s="1107"/>
      <c r="H9" s="1107"/>
      <c r="I9" s="1107"/>
      <c r="J9" s="1107"/>
      <c r="K9" s="1107"/>
      <c r="L9" s="1107"/>
      <c r="M9" s="1126" t="s">
        <v>152</v>
      </c>
    </row>
    <row r="10" spans="1:13">
      <c r="A10" s="647"/>
      <c r="B10" s="612">
        <v>2010</v>
      </c>
      <c r="C10" s="182">
        <v>2011</v>
      </c>
      <c r="D10" s="182">
        <v>2012</v>
      </c>
      <c r="E10" s="182">
        <v>2013</v>
      </c>
      <c r="F10" s="182">
        <v>2014</v>
      </c>
      <c r="G10" s="182">
        <v>2015</v>
      </c>
      <c r="H10" s="182">
        <v>2016</v>
      </c>
      <c r="I10" s="182">
        <v>2017</v>
      </c>
      <c r="J10" s="182">
        <v>2018</v>
      </c>
      <c r="K10" s="182">
        <v>2019</v>
      </c>
      <c r="L10" s="182">
        <v>2020</v>
      </c>
      <c r="M10" s="1127"/>
    </row>
    <row r="11" spans="1:13" ht="17.25">
      <c r="A11" s="466" t="s">
        <v>389</v>
      </c>
      <c r="B11" s="413"/>
      <c r="C11" s="289"/>
      <c r="D11" s="289"/>
      <c r="E11" s="289"/>
      <c r="F11" s="289"/>
      <c r="G11" s="289"/>
      <c r="H11" s="289"/>
      <c r="I11" s="289"/>
      <c r="J11" s="289"/>
      <c r="K11" s="289"/>
      <c r="L11" s="289"/>
      <c r="M11" s="1052"/>
    </row>
    <row r="12" spans="1:13">
      <c r="A12" s="291" t="s">
        <v>508</v>
      </c>
      <c r="B12" s="394"/>
      <c r="C12" s="881"/>
      <c r="D12" s="887"/>
      <c r="E12" s="887"/>
      <c r="F12" s="887"/>
      <c r="G12" s="887"/>
      <c r="H12" s="887"/>
      <c r="I12" s="887"/>
      <c r="J12" s="887"/>
      <c r="K12" s="887"/>
      <c r="L12" s="888"/>
      <c r="M12" s="1028"/>
    </row>
    <row r="13" spans="1:13">
      <c r="A13" s="291" t="s">
        <v>483</v>
      </c>
      <c r="B13" s="394"/>
      <c r="C13" s="881"/>
      <c r="D13" s="887"/>
      <c r="E13" s="887"/>
      <c r="F13" s="887"/>
      <c r="G13" s="887"/>
      <c r="H13" s="887"/>
      <c r="I13" s="887"/>
      <c r="J13" s="887"/>
      <c r="K13" s="887"/>
      <c r="L13" s="888"/>
      <c r="M13" s="1028"/>
    </row>
    <row r="14" spans="1:13" s="646" customFormat="1">
      <c r="A14" s="291" t="s">
        <v>474</v>
      </c>
      <c r="B14" s="645"/>
      <c r="C14" s="293">
        <f>+SUM(C15:C16)</f>
        <v>0</v>
      </c>
      <c r="D14" s="293">
        <f>+SUM(D15:D16)</f>
        <v>0</v>
      </c>
      <c r="E14" s="293">
        <f t="shared" ref="E14:L14" si="0">+SUM(E15:E16)</f>
        <v>0</v>
      </c>
      <c r="F14" s="293">
        <f t="shared" si="0"/>
        <v>0</v>
      </c>
      <c r="G14" s="293">
        <f t="shared" si="0"/>
        <v>0</v>
      </c>
      <c r="H14" s="293">
        <f t="shared" si="0"/>
        <v>0</v>
      </c>
      <c r="I14" s="293">
        <f t="shared" si="0"/>
        <v>0</v>
      </c>
      <c r="J14" s="293">
        <f t="shared" si="0"/>
        <v>0</v>
      </c>
      <c r="K14" s="293">
        <f t="shared" si="0"/>
        <v>0</v>
      </c>
      <c r="L14" s="293">
        <f t="shared" si="0"/>
        <v>0</v>
      </c>
      <c r="M14" s="1053"/>
    </row>
    <row r="15" spans="1:13" s="646" customFormat="1">
      <c r="A15" s="291" t="s">
        <v>475</v>
      </c>
      <c r="B15" s="645"/>
      <c r="C15" s="881"/>
      <c r="D15" s="887"/>
      <c r="E15" s="887"/>
      <c r="F15" s="887"/>
      <c r="G15" s="887"/>
      <c r="H15" s="887"/>
      <c r="I15" s="887"/>
      <c r="J15" s="887"/>
      <c r="K15" s="887"/>
      <c r="L15" s="888"/>
      <c r="M15" s="1053"/>
    </row>
    <row r="16" spans="1:13" s="646" customFormat="1">
      <c r="A16" s="291" t="s">
        <v>473</v>
      </c>
      <c r="B16" s="645"/>
      <c r="C16" s="881"/>
      <c r="D16" s="887"/>
      <c r="E16" s="887"/>
      <c r="F16" s="887"/>
      <c r="G16" s="887"/>
      <c r="H16" s="887"/>
      <c r="I16" s="887"/>
      <c r="J16" s="887"/>
      <c r="K16" s="887"/>
      <c r="L16" s="888"/>
      <c r="M16" s="1053"/>
    </row>
    <row r="17" spans="1:13">
      <c r="A17" s="291" t="s">
        <v>484</v>
      </c>
      <c r="B17" s="394">
        <f>+B51</f>
        <v>0</v>
      </c>
      <c r="C17" s="293">
        <f>+C51</f>
        <v>0</v>
      </c>
      <c r="D17" s="293">
        <f>+D51</f>
        <v>0</v>
      </c>
      <c r="E17" s="293">
        <f t="shared" ref="E17:L17" si="1">+E51</f>
        <v>0</v>
      </c>
      <c r="F17" s="293">
        <f t="shared" si="1"/>
        <v>0</v>
      </c>
      <c r="G17" s="293">
        <f t="shared" si="1"/>
        <v>0</v>
      </c>
      <c r="H17" s="293">
        <f t="shared" si="1"/>
        <v>0</v>
      </c>
      <c r="I17" s="293">
        <f t="shared" si="1"/>
        <v>0</v>
      </c>
      <c r="J17" s="293">
        <f t="shared" si="1"/>
        <v>0</v>
      </c>
      <c r="K17" s="293">
        <f t="shared" si="1"/>
        <v>0</v>
      </c>
      <c r="L17" s="293">
        <f t="shared" si="1"/>
        <v>0</v>
      </c>
      <c r="M17" s="1028"/>
    </row>
    <row r="18" spans="1:13" s="295" customFormat="1">
      <c r="A18" s="463" t="s">
        <v>417</v>
      </c>
      <c r="B18" s="400"/>
      <c r="C18" s="401"/>
      <c r="D18" s="470">
        <f>SUM(D12:D17)</f>
        <v>0</v>
      </c>
      <c r="E18" s="470">
        <f t="shared" ref="E18:L18" si="2">SUM(E12:E17)</f>
        <v>0</v>
      </c>
      <c r="F18" s="470">
        <f t="shared" si="2"/>
        <v>0</v>
      </c>
      <c r="G18" s="470">
        <f t="shared" si="2"/>
        <v>0</v>
      </c>
      <c r="H18" s="470">
        <f t="shared" si="2"/>
        <v>0</v>
      </c>
      <c r="I18" s="470">
        <f t="shared" si="2"/>
        <v>0</v>
      </c>
      <c r="J18" s="470">
        <f t="shared" si="2"/>
        <v>0</v>
      </c>
      <c r="K18" s="470">
        <f t="shared" si="2"/>
        <v>0</v>
      </c>
      <c r="L18" s="471">
        <f t="shared" si="2"/>
        <v>0</v>
      </c>
      <c r="M18" s="1054"/>
    </row>
    <row r="19" spans="1:13" s="295" customFormat="1">
      <c r="A19" s="464" t="s">
        <v>12</v>
      </c>
      <c r="B19" s="404"/>
      <c r="C19" s="405"/>
      <c r="D19" s="468">
        <f>D18/ECO!I39</f>
        <v>0</v>
      </c>
      <c r="E19" s="468">
        <f>E18/ECO!J39</f>
        <v>0</v>
      </c>
      <c r="F19" s="468">
        <f>F18/ECO!K39</f>
        <v>0</v>
      </c>
      <c r="G19" s="468">
        <f>G18/ECO!L39</f>
        <v>0</v>
      </c>
      <c r="H19" s="468">
        <f>H18/ECO!M39</f>
        <v>0</v>
      </c>
      <c r="I19" s="468">
        <f>I18/ECO!N39</f>
        <v>0</v>
      </c>
      <c r="J19" s="468">
        <f>J18/ECO!O39</f>
        <v>0</v>
      </c>
      <c r="K19" s="468">
        <f>K18/ECO!P39</f>
        <v>0</v>
      </c>
      <c r="L19" s="484">
        <f>L18/ECO!Q39</f>
        <v>0</v>
      </c>
      <c r="M19" s="1040"/>
    </row>
    <row r="20" spans="1:13" s="295" customFormat="1">
      <c r="A20" s="465" t="s">
        <v>13</v>
      </c>
      <c r="B20" s="407"/>
      <c r="C20" s="421"/>
      <c r="D20" s="508">
        <f>+D18/'GGO(SQ)'!I$14</f>
        <v>0</v>
      </c>
      <c r="E20" s="508">
        <f>+E18/'GGO(SQ)'!J$14</f>
        <v>0</v>
      </c>
      <c r="F20" s="508">
        <f>+F18/'GGO(SQ)'!K$14</f>
        <v>0</v>
      </c>
      <c r="G20" s="508">
        <f>+G18/'GGO(SQ)'!L$14</f>
        <v>0</v>
      </c>
      <c r="H20" s="508">
        <f>+H18/'GGO(SQ)'!M$14</f>
        <v>0</v>
      </c>
      <c r="I20" s="508">
        <f>+I18/'GGO(SQ)'!N$14</f>
        <v>0</v>
      </c>
      <c r="J20" s="508">
        <f>+J18/'GGO(SQ)'!O$14</f>
        <v>0</v>
      </c>
      <c r="K20" s="508">
        <f>+K18/'GGO(SQ)'!P$14</f>
        <v>0</v>
      </c>
      <c r="L20" s="509">
        <f>+L18/'GGO(SQ)'!Q$14</f>
        <v>0</v>
      </c>
      <c r="M20" s="1041"/>
    </row>
    <row r="21" spans="1:13" s="295" customFormat="1">
      <c r="A21" s="409"/>
      <c r="B21" s="589"/>
      <c r="C21" s="410"/>
      <c r="D21" s="410"/>
      <c r="E21" s="410"/>
      <c r="F21" s="410"/>
      <c r="G21" s="410"/>
      <c r="H21" s="410"/>
      <c r="I21" s="410"/>
      <c r="J21" s="410"/>
      <c r="K21" s="410"/>
      <c r="L21" s="410"/>
      <c r="M21" s="1042"/>
    </row>
    <row r="22" spans="1:13" ht="30">
      <c r="A22" s="603" t="s">
        <v>490</v>
      </c>
      <c r="B22" s="388"/>
      <c r="C22" s="288"/>
      <c r="D22" s="288"/>
      <c r="E22" s="288"/>
      <c r="F22" s="288"/>
      <c r="G22" s="288"/>
      <c r="H22" s="288"/>
      <c r="I22" s="288"/>
      <c r="J22" s="288"/>
      <c r="K22" s="288"/>
      <c r="L22" s="288"/>
      <c r="M22" s="1054"/>
    </row>
    <row r="23" spans="1:13">
      <c r="A23" s="390" t="s">
        <v>393</v>
      </c>
      <c r="B23" s="413"/>
      <c r="C23" s="289"/>
      <c r="D23" s="289"/>
      <c r="E23" s="289"/>
      <c r="F23" s="289"/>
      <c r="G23" s="289"/>
      <c r="H23" s="289"/>
      <c r="I23" s="289"/>
      <c r="J23" s="289"/>
      <c r="K23" s="289"/>
      <c r="L23" s="289"/>
      <c r="M23" s="1028"/>
    </row>
    <row r="24" spans="1:13" ht="17.25">
      <c r="A24" s="392" t="s">
        <v>251</v>
      </c>
      <c r="B24" s="394">
        <f>POP!G69</f>
        <v>0</v>
      </c>
      <c r="C24" s="293">
        <f>POP!H69</f>
        <v>0</v>
      </c>
      <c r="D24" s="293">
        <f>POP!I69</f>
        <v>0</v>
      </c>
      <c r="E24" s="293">
        <f>POP!J69</f>
        <v>0</v>
      </c>
      <c r="F24" s="293">
        <f>POP!K69</f>
        <v>0</v>
      </c>
      <c r="G24" s="293">
        <f>POP!L69</f>
        <v>0</v>
      </c>
      <c r="H24" s="293">
        <f>POP!M69</f>
        <v>0</v>
      </c>
      <c r="I24" s="293">
        <f>POP!N69</f>
        <v>0</v>
      </c>
      <c r="J24" s="293">
        <f>POP!O69</f>
        <v>0</v>
      </c>
      <c r="K24" s="293">
        <f>POP!P69</f>
        <v>0</v>
      </c>
      <c r="L24" s="293">
        <f>POP!Q69</f>
        <v>0</v>
      </c>
      <c r="M24" s="1052"/>
    </row>
    <row r="25" spans="1:13" ht="17.25">
      <c r="A25" s="392" t="s">
        <v>252</v>
      </c>
      <c r="B25" s="394">
        <f>POP!G394</f>
        <v>0</v>
      </c>
      <c r="C25" s="293">
        <f>POP!H394</f>
        <v>0</v>
      </c>
      <c r="D25" s="293">
        <f>POP!I394</f>
        <v>0</v>
      </c>
      <c r="E25" s="293">
        <f>POP!J394</f>
        <v>0</v>
      </c>
      <c r="F25" s="293">
        <f>POP!K394</f>
        <v>0</v>
      </c>
      <c r="G25" s="293">
        <f>POP!L394</f>
        <v>0</v>
      </c>
      <c r="H25" s="293">
        <f>POP!M394</f>
        <v>0</v>
      </c>
      <c r="I25" s="293">
        <f>POP!N394</f>
        <v>0</v>
      </c>
      <c r="J25" s="293">
        <f>POP!O394</f>
        <v>0</v>
      </c>
      <c r="K25" s="293">
        <f>POP!P394</f>
        <v>0</v>
      </c>
      <c r="L25" s="293">
        <f>POP!Q394</f>
        <v>0</v>
      </c>
      <c r="M25" s="1052"/>
    </row>
    <row r="26" spans="1:13" ht="17.25">
      <c r="A26" s="392" t="s">
        <v>253</v>
      </c>
      <c r="B26" s="394">
        <f>POP!G395</f>
        <v>0</v>
      </c>
      <c r="C26" s="293">
        <f>POP!H395</f>
        <v>0</v>
      </c>
      <c r="D26" s="293">
        <f>POP!I395</f>
        <v>0</v>
      </c>
      <c r="E26" s="293">
        <f>POP!J395</f>
        <v>0</v>
      </c>
      <c r="F26" s="293">
        <f>POP!K395</f>
        <v>0</v>
      </c>
      <c r="G26" s="293">
        <f>POP!L395</f>
        <v>0</v>
      </c>
      <c r="H26" s="293">
        <f>POP!M395</f>
        <v>0</v>
      </c>
      <c r="I26" s="293">
        <f>POP!N395</f>
        <v>0</v>
      </c>
      <c r="J26" s="293">
        <f>POP!O395</f>
        <v>0</v>
      </c>
      <c r="K26" s="293">
        <f>POP!P395</f>
        <v>0</v>
      </c>
      <c r="L26" s="293">
        <f>POP!Q395</f>
        <v>0</v>
      </c>
      <c r="M26" s="1052"/>
    </row>
    <row r="27" spans="1:13" ht="17.25">
      <c r="A27" s="392" t="s">
        <v>259</v>
      </c>
      <c r="B27" s="394">
        <f>POP!G396</f>
        <v>0</v>
      </c>
      <c r="C27" s="293">
        <f>POP!H396</f>
        <v>0</v>
      </c>
      <c r="D27" s="293">
        <f>POP!I396</f>
        <v>0</v>
      </c>
      <c r="E27" s="293">
        <f>POP!J396</f>
        <v>0</v>
      </c>
      <c r="F27" s="293">
        <f>POP!K396</f>
        <v>0</v>
      </c>
      <c r="G27" s="293">
        <f>POP!L396</f>
        <v>0</v>
      </c>
      <c r="H27" s="293">
        <f>POP!M396</f>
        <v>0</v>
      </c>
      <c r="I27" s="293">
        <f>POP!N396</f>
        <v>0</v>
      </c>
      <c r="J27" s="293">
        <f>POP!O396</f>
        <v>0</v>
      </c>
      <c r="K27" s="293">
        <f>POP!P396</f>
        <v>0</v>
      </c>
      <c r="L27" s="293">
        <f>POP!Q396</f>
        <v>0</v>
      </c>
      <c r="M27" s="1052"/>
    </row>
    <row r="28" spans="1:13" ht="17.25">
      <c r="A28" s="392" t="s">
        <v>260</v>
      </c>
      <c r="B28" s="394">
        <f>POP!G397</f>
        <v>0</v>
      </c>
      <c r="C28" s="293">
        <f>POP!H397</f>
        <v>0</v>
      </c>
      <c r="D28" s="293">
        <f>POP!I397</f>
        <v>0</v>
      </c>
      <c r="E28" s="293">
        <f>POP!J397</f>
        <v>0</v>
      </c>
      <c r="F28" s="293">
        <f>POP!K397</f>
        <v>0</v>
      </c>
      <c r="G28" s="293">
        <f>POP!L397</f>
        <v>0</v>
      </c>
      <c r="H28" s="293">
        <f>POP!M397</f>
        <v>0</v>
      </c>
      <c r="I28" s="293">
        <f>POP!N397</f>
        <v>0</v>
      </c>
      <c r="J28" s="293">
        <f>POP!O397</f>
        <v>0</v>
      </c>
      <c r="K28" s="293">
        <f>POP!P397</f>
        <v>0</v>
      </c>
      <c r="L28" s="293">
        <f>POP!Q397</f>
        <v>0</v>
      </c>
      <c r="M28" s="1052"/>
    </row>
    <row r="29" spans="1:13">
      <c r="A29" s="392" t="s">
        <v>371</v>
      </c>
      <c r="B29" s="413"/>
      <c r="C29" s="289"/>
      <c r="D29" s="289"/>
      <c r="E29" s="289"/>
      <c r="F29" s="289"/>
      <c r="G29" s="289"/>
      <c r="H29" s="289"/>
      <c r="I29" s="289"/>
      <c r="J29" s="289"/>
      <c r="K29" s="289"/>
      <c r="L29" s="289"/>
      <c r="M29" s="1028"/>
    </row>
    <row r="30" spans="1:13" ht="17.25">
      <c r="A30" s="392" t="s">
        <v>418</v>
      </c>
      <c r="B30" s="394"/>
      <c r="C30" s="293"/>
      <c r="D30" s="293">
        <f t="shared" ref="D30:L30" si="3">SUM(D31:D34)</f>
        <v>0</v>
      </c>
      <c r="E30" s="293">
        <f t="shared" si="3"/>
        <v>0</v>
      </c>
      <c r="F30" s="293">
        <f t="shared" si="3"/>
        <v>0</v>
      </c>
      <c r="G30" s="293">
        <f t="shared" si="3"/>
        <v>0</v>
      </c>
      <c r="H30" s="293">
        <f t="shared" si="3"/>
        <v>0</v>
      </c>
      <c r="I30" s="293">
        <f t="shared" si="3"/>
        <v>0</v>
      </c>
      <c r="J30" s="293">
        <f t="shared" si="3"/>
        <v>0</v>
      </c>
      <c r="K30" s="293">
        <f t="shared" si="3"/>
        <v>0</v>
      </c>
      <c r="L30" s="293">
        <f t="shared" si="3"/>
        <v>0</v>
      </c>
      <c r="M30" s="1055"/>
    </row>
    <row r="31" spans="1:13" ht="17.25">
      <c r="A31" s="392" t="s">
        <v>419</v>
      </c>
      <c r="B31" s="394"/>
      <c r="C31" s="293"/>
      <c r="D31" s="1051"/>
      <c r="E31" s="1051"/>
      <c r="F31" s="1051"/>
      <c r="G31" s="1051"/>
      <c r="H31" s="1051"/>
      <c r="I31" s="1051"/>
      <c r="J31" s="1051"/>
      <c r="K31" s="1051"/>
      <c r="L31" s="1051"/>
      <c r="M31" s="1055"/>
    </row>
    <row r="32" spans="1:13" ht="17.25">
      <c r="A32" s="392" t="s">
        <v>420</v>
      </c>
      <c r="B32" s="394"/>
      <c r="C32" s="293"/>
      <c r="D32" s="1051"/>
      <c r="E32" s="1051"/>
      <c r="F32" s="1051"/>
      <c r="G32" s="1051"/>
      <c r="H32" s="1051"/>
      <c r="I32" s="1051"/>
      <c r="J32" s="1051"/>
      <c r="K32" s="1051"/>
      <c r="L32" s="1051"/>
      <c r="M32" s="1055"/>
    </row>
    <row r="33" spans="1:13" ht="17.25">
      <c r="A33" s="392" t="s">
        <v>421</v>
      </c>
      <c r="B33" s="394"/>
      <c r="C33" s="293"/>
      <c r="D33" s="1051"/>
      <c r="E33" s="1051"/>
      <c r="F33" s="1051"/>
      <c r="G33" s="1051"/>
      <c r="H33" s="1051"/>
      <c r="I33" s="1051"/>
      <c r="J33" s="1051"/>
      <c r="K33" s="1051"/>
      <c r="L33" s="1051"/>
      <c r="M33" s="1055"/>
    </row>
    <row r="34" spans="1:13" ht="17.25">
      <c r="A34" s="392" t="s">
        <v>422</v>
      </c>
      <c r="B34" s="394"/>
      <c r="C34" s="293"/>
      <c r="D34" s="1051"/>
      <c r="E34" s="1051"/>
      <c r="F34" s="1051"/>
      <c r="G34" s="1051"/>
      <c r="H34" s="1051"/>
      <c r="I34" s="1051"/>
      <c r="J34" s="1051"/>
      <c r="K34" s="1051"/>
      <c r="L34" s="1051"/>
      <c r="M34" s="1055"/>
    </row>
    <row r="35" spans="1:13">
      <c r="A35" s="392" t="s">
        <v>395</v>
      </c>
      <c r="B35" s="590"/>
      <c r="C35" s="369"/>
      <c r="D35" s="1049"/>
      <c r="E35" s="1049"/>
      <c r="F35" s="1049"/>
      <c r="G35" s="1050"/>
      <c r="H35" s="1050"/>
      <c r="I35" s="1050"/>
      <c r="J35" s="1050"/>
      <c r="K35" s="1050"/>
      <c r="L35" s="1050"/>
      <c r="M35" s="1056" t="s">
        <v>250</v>
      </c>
    </row>
    <row r="36" spans="1:13">
      <c r="A36" s="395" t="s">
        <v>8</v>
      </c>
      <c r="B36" s="394"/>
      <c r="C36" s="293"/>
      <c r="D36" s="293"/>
      <c r="E36" s="293"/>
      <c r="F36" s="293"/>
      <c r="G36" s="293"/>
      <c r="H36" s="293"/>
      <c r="I36" s="293"/>
      <c r="J36" s="293"/>
      <c r="K36" s="293"/>
      <c r="L36" s="293"/>
      <c r="M36" s="1040"/>
    </row>
    <row r="37" spans="1:13">
      <c r="A37" s="392" t="s">
        <v>423</v>
      </c>
      <c r="B37" s="394"/>
      <c r="C37" s="293"/>
      <c r="D37" s="293">
        <f>(D24-D30)*D$35</f>
        <v>0</v>
      </c>
      <c r="E37" s="293">
        <f>(E24-E30)*E$35</f>
        <v>0</v>
      </c>
      <c r="F37" s="293">
        <f>(F24-F30)*F$35</f>
        <v>0</v>
      </c>
      <c r="G37" s="293">
        <f t="shared" ref="G37:J37" si="4">(G24-G30)*G$35</f>
        <v>0</v>
      </c>
      <c r="H37" s="293">
        <f t="shared" si="4"/>
        <v>0</v>
      </c>
      <c r="I37" s="293">
        <f t="shared" si="4"/>
        <v>0</v>
      </c>
      <c r="J37" s="293">
        <f t="shared" si="4"/>
        <v>0</v>
      </c>
      <c r="K37" s="293">
        <f>(K24-K30)*K$35</f>
        <v>0</v>
      </c>
      <c r="L37" s="293">
        <f>(L24-L30)*L$35</f>
        <v>0</v>
      </c>
      <c r="M37" s="1040"/>
    </row>
    <row r="38" spans="1:13">
      <c r="A38" s="392" t="s">
        <v>424</v>
      </c>
      <c r="B38" s="394"/>
      <c r="C38" s="293"/>
      <c r="D38" s="293">
        <f>(D25-D31)*D$35</f>
        <v>0</v>
      </c>
      <c r="E38" s="293">
        <f t="shared" ref="E38:L38" si="5">(E25-E31)*E$35</f>
        <v>0</v>
      </c>
      <c r="F38" s="293">
        <f t="shared" si="5"/>
        <v>0</v>
      </c>
      <c r="G38" s="293">
        <f t="shared" si="5"/>
        <v>0</v>
      </c>
      <c r="H38" s="293">
        <f t="shared" si="5"/>
        <v>0</v>
      </c>
      <c r="I38" s="293">
        <f t="shared" si="5"/>
        <v>0</v>
      </c>
      <c r="J38" s="293">
        <f t="shared" si="5"/>
        <v>0</v>
      </c>
      <c r="K38" s="293">
        <f t="shared" si="5"/>
        <v>0</v>
      </c>
      <c r="L38" s="293">
        <f t="shared" si="5"/>
        <v>0</v>
      </c>
      <c r="M38" s="1040"/>
    </row>
    <row r="39" spans="1:13">
      <c r="A39" s="392" t="s">
        <v>425</v>
      </c>
      <c r="B39" s="394"/>
      <c r="C39" s="293"/>
      <c r="D39" s="293">
        <f>(D26-D32)*D$35</f>
        <v>0</v>
      </c>
      <c r="E39" s="293">
        <f t="shared" ref="E39:L39" si="6">(E26-E32)*E$35</f>
        <v>0</v>
      </c>
      <c r="F39" s="293">
        <f t="shared" si="6"/>
        <v>0</v>
      </c>
      <c r="G39" s="293">
        <f t="shared" si="6"/>
        <v>0</v>
      </c>
      <c r="H39" s="293">
        <f t="shared" si="6"/>
        <v>0</v>
      </c>
      <c r="I39" s="293">
        <f t="shared" si="6"/>
        <v>0</v>
      </c>
      <c r="J39" s="293">
        <f t="shared" si="6"/>
        <v>0</v>
      </c>
      <c r="K39" s="293">
        <f t="shared" si="6"/>
        <v>0</v>
      </c>
      <c r="L39" s="293">
        <f t="shared" si="6"/>
        <v>0</v>
      </c>
      <c r="M39" s="1040"/>
    </row>
    <row r="40" spans="1:13">
      <c r="A40" s="392" t="s">
        <v>426</v>
      </c>
      <c r="B40" s="394"/>
      <c r="C40" s="293"/>
      <c r="D40" s="293">
        <f>(D27-D33)*D$35</f>
        <v>0</v>
      </c>
      <c r="E40" s="293">
        <f t="shared" ref="E40:L40" si="7">(E27-E33)*E$35</f>
        <v>0</v>
      </c>
      <c r="F40" s="293">
        <f t="shared" si="7"/>
        <v>0</v>
      </c>
      <c r="G40" s="293">
        <f t="shared" si="7"/>
        <v>0</v>
      </c>
      <c r="H40" s="293">
        <f t="shared" si="7"/>
        <v>0</v>
      </c>
      <c r="I40" s="293">
        <f t="shared" si="7"/>
        <v>0</v>
      </c>
      <c r="J40" s="293">
        <f t="shared" si="7"/>
        <v>0</v>
      </c>
      <c r="K40" s="293">
        <f t="shared" si="7"/>
        <v>0</v>
      </c>
      <c r="L40" s="293">
        <f t="shared" si="7"/>
        <v>0</v>
      </c>
      <c r="M40" s="1040"/>
    </row>
    <row r="41" spans="1:13">
      <c r="A41" s="392" t="s">
        <v>427</v>
      </c>
      <c r="B41" s="394"/>
      <c r="C41" s="293"/>
      <c r="D41" s="293">
        <f>(D28-D34)*D$35</f>
        <v>0</v>
      </c>
      <c r="E41" s="293">
        <f t="shared" ref="E41:L41" si="8">(E28-E34)*E$35</f>
        <v>0</v>
      </c>
      <c r="F41" s="293">
        <f t="shared" si="8"/>
        <v>0</v>
      </c>
      <c r="G41" s="293">
        <f t="shared" si="8"/>
        <v>0</v>
      </c>
      <c r="H41" s="293">
        <f t="shared" si="8"/>
        <v>0</v>
      </c>
      <c r="I41" s="293">
        <f t="shared" si="8"/>
        <v>0</v>
      </c>
      <c r="J41" s="293">
        <f t="shared" si="8"/>
        <v>0</v>
      </c>
      <c r="K41" s="293">
        <f t="shared" si="8"/>
        <v>0</v>
      </c>
      <c r="L41" s="293">
        <f t="shared" si="8"/>
        <v>0</v>
      </c>
      <c r="M41" s="1040"/>
    </row>
    <row r="42" spans="1:13">
      <c r="A42" s="395" t="s">
        <v>10</v>
      </c>
      <c r="B42" s="394"/>
      <c r="C42" s="293"/>
      <c r="D42" s="293"/>
      <c r="E42" s="293"/>
      <c r="F42" s="293"/>
      <c r="G42" s="293"/>
      <c r="H42" s="293"/>
      <c r="I42" s="293"/>
      <c r="J42" s="293"/>
      <c r="K42" s="293"/>
      <c r="L42" s="293"/>
      <c r="M42" s="1040"/>
    </row>
    <row r="43" spans="1:13">
      <c r="A43" s="392" t="s">
        <v>486</v>
      </c>
      <c r="B43" s="394"/>
      <c r="C43" s="293"/>
      <c r="D43" s="815">
        <v>600</v>
      </c>
      <c r="E43" s="815">
        <v>600</v>
      </c>
      <c r="F43" s="815">
        <v>600</v>
      </c>
      <c r="G43" s="815">
        <v>600</v>
      </c>
      <c r="H43" s="815">
        <v>600</v>
      </c>
      <c r="I43" s="815">
        <v>600</v>
      </c>
      <c r="J43" s="815">
        <v>600</v>
      </c>
      <c r="K43" s="815">
        <v>600</v>
      </c>
      <c r="L43" s="815">
        <v>600</v>
      </c>
      <c r="M43" s="1040"/>
    </row>
    <row r="44" spans="1:13">
      <c r="A44" s="392" t="s">
        <v>487</v>
      </c>
      <c r="B44" s="394"/>
      <c r="C44" s="293"/>
      <c r="D44" s="815">
        <v>700</v>
      </c>
      <c r="E44" s="815">
        <v>700</v>
      </c>
      <c r="F44" s="815">
        <v>700</v>
      </c>
      <c r="G44" s="815">
        <v>700</v>
      </c>
      <c r="H44" s="815">
        <v>700</v>
      </c>
      <c r="I44" s="815">
        <v>700</v>
      </c>
      <c r="J44" s="815">
        <v>700</v>
      </c>
      <c r="K44" s="815">
        <v>700</v>
      </c>
      <c r="L44" s="815">
        <v>700</v>
      </c>
      <c r="M44" s="1040"/>
    </row>
    <row r="45" spans="1:13">
      <c r="A45" s="392" t="s">
        <v>488</v>
      </c>
      <c r="B45" s="394"/>
      <c r="C45" s="293"/>
      <c r="D45" s="815">
        <v>800</v>
      </c>
      <c r="E45" s="815">
        <v>800</v>
      </c>
      <c r="F45" s="815">
        <v>800</v>
      </c>
      <c r="G45" s="815">
        <v>800</v>
      </c>
      <c r="H45" s="815">
        <v>800</v>
      </c>
      <c r="I45" s="815">
        <v>800</v>
      </c>
      <c r="J45" s="815">
        <v>800</v>
      </c>
      <c r="K45" s="815">
        <v>800</v>
      </c>
      <c r="L45" s="815">
        <v>800</v>
      </c>
      <c r="M45" s="1040"/>
    </row>
    <row r="46" spans="1:13">
      <c r="A46" s="392" t="s">
        <v>489</v>
      </c>
      <c r="B46" s="394"/>
      <c r="C46" s="293"/>
      <c r="D46" s="815">
        <v>1000</v>
      </c>
      <c r="E46" s="815">
        <v>1000</v>
      </c>
      <c r="F46" s="815">
        <v>1000</v>
      </c>
      <c r="G46" s="815">
        <v>1000</v>
      </c>
      <c r="H46" s="815">
        <v>1000</v>
      </c>
      <c r="I46" s="815">
        <v>1000</v>
      </c>
      <c r="J46" s="815">
        <v>1000</v>
      </c>
      <c r="K46" s="815">
        <v>1000</v>
      </c>
      <c r="L46" s="815">
        <v>1000</v>
      </c>
      <c r="M46" s="1040"/>
    </row>
    <row r="47" spans="1:13">
      <c r="A47" s="46" t="s">
        <v>399</v>
      </c>
      <c r="B47" s="394"/>
      <c r="C47" s="293"/>
      <c r="D47" s="293">
        <f t="shared" ref="D47:L47" si="9">12*(D43*D38+D44*D39+D45*D40+D46*D41)/1000</f>
        <v>0</v>
      </c>
      <c r="E47" s="293">
        <f t="shared" si="9"/>
        <v>0</v>
      </c>
      <c r="F47" s="293">
        <f t="shared" si="9"/>
        <v>0</v>
      </c>
      <c r="G47" s="293">
        <f t="shared" si="9"/>
        <v>0</v>
      </c>
      <c r="H47" s="293">
        <f t="shared" si="9"/>
        <v>0</v>
      </c>
      <c r="I47" s="293">
        <f t="shared" si="9"/>
        <v>0</v>
      </c>
      <c r="J47" s="293">
        <f t="shared" si="9"/>
        <v>0</v>
      </c>
      <c r="K47" s="293">
        <f t="shared" si="9"/>
        <v>0</v>
      </c>
      <c r="L47" s="293">
        <f t="shared" si="9"/>
        <v>0</v>
      </c>
      <c r="M47" s="1056"/>
    </row>
    <row r="48" spans="1:13">
      <c r="A48" s="395" t="s">
        <v>11</v>
      </c>
      <c r="B48" s="394"/>
      <c r="C48" s="293"/>
      <c r="D48" s="293"/>
      <c r="E48" s="293"/>
      <c r="F48" s="293"/>
      <c r="G48" s="293"/>
      <c r="H48" s="293"/>
      <c r="I48" s="293"/>
      <c r="J48" s="293"/>
      <c r="K48" s="293"/>
      <c r="L48" s="293"/>
      <c r="M48" s="1056"/>
    </row>
    <row r="49" spans="1:13">
      <c r="A49" s="392" t="s">
        <v>400</v>
      </c>
      <c r="B49" s="591"/>
      <c r="C49" s="426"/>
      <c r="D49" s="1048"/>
      <c r="E49" s="1048"/>
      <c r="F49" s="1048"/>
      <c r="G49" s="1048"/>
      <c r="H49" s="1048"/>
      <c r="I49" s="1048"/>
      <c r="J49" s="1048"/>
      <c r="K49" s="1048"/>
      <c r="L49" s="1048"/>
      <c r="M49" s="1040"/>
    </row>
    <row r="50" spans="1:13">
      <c r="A50" s="534" t="s">
        <v>401</v>
      </c>
      <c r="B50" s="592">
        <f>B49*B47</f>
        <v>0</v>
      </c>
      <c r="C50" s="593">
        <f t="shared" ref="C50:L50" si="10">C49*C47</f>
        <v>0</v>
      </c>
      <c r="D50" s="593">
        <f t="shared" si="10"/>
        <v>0</v>
      </c>
      <c r="E50" s="593">
        <f t="shared" si="10"/>
        <v>0</v>
      </c>
      <c r="F50" s="593">
        <f t="shared" si="10"/>
        <v>0</v>
      </c>
      <c r="G50" s="593">
        <f t="shared" si="10"/>
        <v>0</v>
      </c>
      <c r="H50" s="593">
        <f t="shared" si="10"/>
        <v>0</v>
      </c>
      <c r="I50" s="593">
        <f t="shared" si="10"/>
        <v>0</v>
      </c>
      <c r="J50" s="593">
        <f t="shared" si="10"/>
        <v>0</v>
      </c>
      <c r="K50" s="593">
        <f t="shared" si="10"/>
        <v>0</v>
      </c>
      <c r="L50" s="593">
        <f t="shared" si="10"/>
        <v>0</v>
      </c>
      <c r="M50" s="1041"/>
    </row>
    <row r="51" spans="1:13" s="295" customFormat="1">
      <c r="A51" s="606" t="s">
        <v>491</v>
      </c>
      <c r="B51" s="404"/>
      <c r="C51" s="427"/>
      <c r="D51" s="427">
        <f>D47+D50</f>
        <v>0</v>
      </c>
      <c r="E51" s="427">
        <f t="shared" ref="E51:L51" si="11">E47+E50</f>
        <v>0</v>
      </c>
      <c r="F51" s="427">
        <f t="shared" si="11"/>
        <v>0</v>
      </c>
      <c r="G51" s="427">
        <f t="shared" si="11"/>
        <v>0</v>
      </c>
      <c r="H51" s="427">
        <f t="shared" si="11"/>
        <v>0</v>
      </c>
      <c r="I51" s="427">
        <f t="shared" si="11"/>
        <v>0</v>
      </c>
      <c r="J51" s="427">
        <f t="shared" si="11"/>
        <v>0</v>
      </c>
      <c r="K51" s="427">
        <f t="shared" si="11"/>
        <v>0</v>
      </c>
      <c r="L51" s="427">
        <f t="shared" si="11"/>
        <v>0</v>
      </c>
      <c r="M51" s="1040"/>
    </row>
    <row r="52" spans="1:13" s="295" customFormat="1">
      <c r="A52" s="464" t="s">
        <v>12</v>
      </c>
      <c r="B52" s="404"/>
      <c r="C52" s="405"/>
      <c r="D52" s="405">
        <f>D51/ECO!I$39</f>
        <v>0</v>
      </c>
      <c r="E52" s="405">
        <f>E51/ECO!J$39</f>
        <v>0</v>
      </c>
      <c r="F52" s="405">
        <f>F51/ECO!K$39</f>
        <v>0</v>
      </c>
      <c r="G52" s="405">
        <f>G51/ECO!L$39</f>
        <v>0</v>
      </c>
      <c r="H52" s="405">
        <f>H51/ECO!M$39</f>
        <v>0</v>
      </c>
      <c r="I52" s="405">
        <f>I51/ECO!N$39</f>
        <v>0</v>
      </c>
      <c r="J52" s="405">
        <f>J51/ECO!O$39</f>
        <v>0</v>
      </c>
      <c r="K52" s="405">
        <f>K51/ECO!P$39</f>
        <v>0</v>
      </c>
      <c r="L52" s="405">
        <f>L51/ECO!Q$39</f>
        <v>0</v>
      </c>
      <c r="M52" s="1040"/>
    </row>
    <row r="53" spans="1:13" s="295" customFormat="1">
      <c r="A53" s="465" t="s">
        <v>13</v>
      </c>
      <c r="B53" s="407"/>
      <c r="C53" s="408"/>
      <c r="D53" s="587">
        <f>+D51/'GGO(SQ)'!I$14</f>
        <v>0</v>
      </c>
      <c r="E53" s="587">
        <f>+E51/'GGO(SQ)'!J$14</f>
        <v>0</v>
      </c>
      <c r="F53" s="587">
        <f>+F51/'GGO(SQ)'!K$14</f>
        <v>0</v>
      </c>
      <c r="G53" s="587">
        <f>+G51/'GGO(SQ)'!L$14</f>
        <v>0</v>
      </c>
      <c r="H53" s="587">
        <f>+H51/'GGO(SQ)'!M$14</f>
        <v>0</v>
      </c>
      <c r="I53" s="587">
        <f>+I51/'GGO(SQ)'!N$14</f>
        <v>0</v>
      </c>
      <c r="J53" s="587">
        <f>+J51/'GGO(SQ)'!O$14</f>
        <v>0</v>
      </c>
      <c r="K53" s="587">
        <f>+K51/'GGO(SQ)'!P$14</f>
        <v>0</v>
      </c>
      <c r="L53" s="587">
        <f>+L51/'GGO(SQ)'!Q$14</f>
        <v>0</v>
      </c>
      <c r="M53" s="1040"/>
    </row>
    <row r="54" spans="1:13" s="295" customFormat="1">
      <c r="A54" s="139"/>
      <c r="B54" s="457"/>
      <c r="C54" s="410"/>
      <c r="D54" s="410"/>
      <c r="E54" s="410"/>
      <c r="F54" s="410"/>
      <c r="G54" s="410"/>
      <c r="H54" s="410"/>
      <c r="I54" s="410"/>
      <c r="J54" s="410"/>
      <c r="K54" s="410"/>
      <c r="L54" s="410"/>
      <c r="M54" s="1057"/>
    </row>
    <row r="55" spans="1:13" ht="30">
      <c r="A55" s="648" t="s">
        <v>485</v>
      </c>
      <c r="B55" s="536"/>
      <c r="C55" s="370"/>
      <c r="D55" s="370"/>
      <c r="E55" s="370"/>
      <c r="F55" s="370"/>
      <c r="G55" s="370"/>
      <c r="H55" s="370"/>
      <c r="I55" s="370"/>
      <c r="J55" s="370"/>
      <c r="K55" s="370"/>
      <c r="L55" s="370"/>
      <c r="M55" s="1040" t="s">
        <v>254</v>
      </c>
    </row>
    <row r="56" spans="1:13">
      <c r="A56" s="395" t="s">
        <v>10</v>
      </c>
      <c r="B56" s="394"/>
      <c r="C56" s="293"/>
      <c r="D56" s="293"/>
      <c r="E56" s="293"/>
      <c r="F56" s="293"/>
      <c r="G56" s="293"/>
      <c r="H56" s="293"/>
      <c r="I56" s="293"/>
      <c r="J56" s="293"/>
      <c r="K56" s="293"/>
      <c r="L56" s="293"/>
      <c r="M56" s="1040"/>
    </row>
    <row r="57" spans="1:13">
      <c r="A57" s="392" t="s">
        <v>428</v>
      </c>
      <c r="B57" s="394"/>
      <c r="C57" s="293"/>
      <c r="D57" s="815">
        <v>600</v>
      </c>
      <c r="E57" s="815">
        <f>D57*(1+ECO!J$49/100)</f>
        <v>600</v>
      </c>
      <c r="F57" s="815">
        <f>E57*(1+ECO!K$49/100)</f>
        <v>600</v>
      </c>
      <c r="G57" s="815">
        <f>F57*(1+ECO!L$49/100)</f>
        <v>600</v>
      </c>
      <c r="H57" s="815">
        <f>G57*(1+ECO!M$49/100)</f>
        <v>600</v>
      </c>
      <c r="I57" s="815">
        <f>H57*(1+ECO!N$49/100)</f>
        <v>600</v>
      </c>
      <c r="J57" s="815">
        <f>I57*(1+ECO!O$49/100)</f>
        <v>600</v>
      </c>
      <c r="K57" s="815">
        <f>J57*(1+ECO!P$49/100)</f>
        <v>600</v>
      </c>
      <c r="L57" s="815">
        <f>K57*(1+ECO!Q$49/100)</f>
        <v>600</v>
      </c>
      <c r="M57" s="1040"/>
    </row>
    <row r="58" spans="1:13">
      <c r="A58" s="392" t="s">
        <v>429</v>
      </c>
      <c r="B58" s="394"/>
      <c r="C58" s="293"/>
      <c r="D58" s="815">
        <v>700</v>
      </c>
      <c r="E58" s="815">
        <f>D58*(1+ECO!J$49/100)</f>
        <v>700</v>
      </c>
      <c r="F58" s="815">
        <f>E58*(1+ECO!K$49/100)</f>
        <v>700</v>
      </c>
      <c r="G58" s="815">
        <f>F58*(1+ECO!L$49/100)</f>
        <v>700</v>
      </c>
      <c r="H58" s="815">
        <f>G58*(1+ECO!M$49/100)</f>
        <v>700</v>
      </c>
      <c r="I58" s="815">
        <f>H58*(1+ECO!N$49/100)</f>
        <v>700</v>
      </c>
      <c r="J58" s="815">
        <f>I58*(1+ECO!O$49/100)</f>
        <v>700</v>
      </c>
      <c r="K58" s="815">
        <f>J58*(1+ECO!P$49/100)</f>
        <v>700</v>
      </c>
      <c r="L58" s="815">
        <f>K58*(1+ECO!Q$49/100)</f>
        <v>700</v>
      </c>
      <c r="M58" s="1040"/>
    </row>
    <row r="59" spans="1:13">
      <c r="A59" s="392" t="s">
        <v>430</v>
      </c>
      <c r="B59" s="394"/>
      <c r="C59" s="293"/>
      <c r="D59" s="815">
        <v>800</v>
      </c>
      <c r="E59" s="815">
        <f>D59*(1+ECO!J$49/100)</f>
        <v>800</v>
      </c>
      <c r="F59" s="815">
        <f>E59*(1+ECO!K$49/100)</f>
        <v>800</v>
      </c>
      <c r="G59" s="815">
        <f>F59*(1+ECO!L$49/100)</f>
        <v>800</v>
      </c>
      <c r="H59" s="815">
        <f>G59*(1+ECO!M$49/100)</f>
        <v>800</v>
      </c>
      <c r="I59" s="815">
        <f>H59*(1+ECO!N$49/100)</f>
        <v>800</v>
      </c>
      <c r="J59" s="815">
        <f>I59*(1+ECO!O$49/100)</f>
        <v>800</v>
      </c>
      <c r="K59" s="815">
        <f>J59*(1+ECO!P$49/100)</f>
        <v>800</v>
      </c>
      <c r="L59" s="815">
        <f>K59*(1+ECO!Q$49/100)</f>
        <v>800</v>
      </c>
      <c r="M59" s="1040"/>
    </row>
    <row r="60" spans="1:13">
      <c r="A60" s="392" t="s">
        <v>431</v>
      </c>
      <c r="B60" s="394"/>
      <c r="C60" s="293"/>
      <c r="D60" s="815">
        <v>1000</v>
      </c>
      <c r="E60" s="815">
        <f>D60*(1+ECO!J$49/100)</f>
        <v>1000</v>
      </c>
      <c r="F60" s="815">
        <f>E60*(1+ECO!K$49/100)</f>
        <v>1000</v>
      </c>
      <c r="G60" s="815">
        <f>F60*(1+ECO!L$49/100)</f>
        <v>1000</v>
      </c>
      <c r="H60" s="815">
        <f>G60*(1+ECO!M$49/100)</f>
        <v>1000</v>
      </c>
      <c r="I60" s="815">
        <f>H60*(1+ECO!N$49/100)</f>
        <v>1000</v>
      </c>
      <c r="J60" s="815">
        <f>I60*(1+ECO!O$49/100)</f>
        <v>1000</v>
      </c>
      <c r="K60" s="815">
        <f>J60*(1+ECO!P$49/100)</f>
        <v>1000</v>
      </c>
      <c r="L60" s="815">
        <f>K60*(1+ECO!Q$49/100)</f>
        <v>1000</v>
      </c>
      <c r="M60" s="1040"/>
    </row>
    <row r="61" spans="1:13">
      <c r="A61" s="46" t="s">
        <v>399</v>
      </c>
      <c r="B61" s="394"/>
      <c r="C61" s="293"/>
      <c r="D61" s="293">
        <f t="shared" ref="D61:L61" si="12">12*(D57*D$38+D58*D$39+D59*D$40+D60*D$41)/1000</f>
        <v>0</v>
      </c>
      <c r="E61" s="293">
        <f t="shared" si="12"/>
        <v>0</v>
      </c>
      <c r="F61" s="293">
        <f t="shared" si="12"/>
        <v>0</v>
      </c>
      <c r="G61" s="293">
        <f t="shared" si="12"/>
        <v>0</v>
      </c>
      <c r="H61" s="293">
        <f t="shared" si="12"/>
        <v>0</v>
      </c>
      <c r="I61" s="293">
        <f t="shared" si="12"/>
        <v>0</v>
      </c>
      <c r="J61" s="293">
        <f t="shared" si="12"/>
        <v>0</v>
      </c>
      <c r="K61" s="293">
        <f t="shared" si="12"/>
        <v>0</v>
      </c>
      <c r="L61" s="293">
        <f t="shared" si="12"/>
        <v>0</v>
      </c>
      <c r="M61" s="1040"/>
    </row>
    <row r="62" spans="1:13">
      <c r="A62" s="395" t="s">
        <v>11</v>
      </c>
      <c r="B62" s="394"/>
      <c r="C62" s="293"/>
      <c r="D62" s="293"/>
      <c r="E62" s="293"/>
      <c r="F62" s="293"/>
      <c r="G62" s="293"/>
      <c r="H62" s="293"/>
      <c r="I62" s="293"/>
      <c r="J62" s="293"/>
      <c r="K62" s="293"/>
      <c r="L62" s="293"/>
      <c r="M62" s="1056"/>
    </row>
    <row r="63" spans="1:13">
      <c r="A63" s="291" t="s">
        <v>400</v>
      </c>
      <c r="B63" s="591"/>
      <c r="C63" s="426"/>
      <c r="D63" s="1048"/>
      <c r="E63" s="1048"/>
      <c r="F63" s="1048"/>
      <c r="G63" s="1048"/>
      <c r="H63" s="1048"/>
      <c r="I63" s="1048"/>
      <c r="J63" s="1048"/>
      <c r="K63" s="1048"/>
      <c r="L63" s="1048"/>
      <c r="M63" s="1040"/>
    </row>
    <row r="64" spans="1:13">
      <c r="A64" s="291" t="s">
        <v>401</v>
      </c>
      <c r="B64" s="394"/>
      <c r="C64" s="293"/>
      <c r="D64" s="293">
        <f t="shared" ref="D64:L64" si="13">D63*D61</f>
        <v>0</v>
      </c>
      <c r="E64" s="293">
        <f t="shared" si="13"/>
        <v>0</v>
      </c>
      <c r="F64" s="293">
        <f t="shared" si="13"/>
        <v>0</v>
      </c>
      <c r="G64" s="293">
        <f t="shared" si="13"/>
        <v>0</v>
      </c>
      <c r="H64" s="293">
        <f t="shared" si="13"/>
        <v>0</v>
      </c>
      <c r="I64" s="293">
        <f t="shared" si="13"/>
        <v>0</v>
      </c>
      <c r="J64" s="293">
        <f t="shared" si="13"/>
        <v>0</v>
      </c>
      <c r="K64" s="293">
        <f t="shared" si="13"/>
        <v>0</v>
      </c>
      <c r="L64" s="293">
        <f t="shared" si="13"/>
        <v>0</v>
      </c>
      <c r="M64" s="1040"/>
    </row>
    <row r="65" spans="1:13" s="295" customFormat="1">
      <c r="A65" s="399" t="s">
        <v>402</v>
      </c>
      <c r="B65" s="400"/>
      <c r="C65" s="401"/>
      <c r="D65" s="401">
        <f>D61+D64</f>
        <v>0</v>
      </c>
      <c r="E65" s="401">
        <f t="shared" ref="E65:L65" si="14">E61+E64</f>
        <v>0</v>
      </c>
      <c r="F65" s="401">
        <f t="shared" si="14"/>
        <v>0</v>
      </c>
      <c r="G65" s="401">
        <f t="shared" si="14"/>
        <v>0</v>
      </c>
      <c r="H65" s="401">
        <f t="shared" si="14"/>
        <v>0</v>
      </c>
      <c r="I65" s="401">
        <f t="shared" si="14"/>
        <v>0</v>
      </c>
      <c r="J65" s="401">
        <f t="shared" si="14"/>
        <v>0</v>
      </c>
      <c r="K65" s="401">
        <f t="shared" si="14"/>
        <v>0</v>
      </c>
      <c r="L65" s="401">
        <f t="shared" si="14"/>
        <v>0</v>
      </c>
      <c r="M65" s="1040"/>
    </row>
    <row r="66" spans="1:13" s="295" customFormat="1">
      <c r="A66" s="403" t="s">
        <v>12</v>
      </c>
      <c r="B66" s="404"/>
      <c r="C66" s="405"/>
      <c r="D66" s="405">
        <f>D65/ECO!I$39</f>
        <v>0</v>
      </c>
      <c r="E66" s="405">
        <f>E65/ECO!J$39</f>
        <v>0</v>
      </c>
      <c r="F66" s="405">
        <f>F65/ECO!K$39</f>
        <v>0</v>
      </c>
      <c r="G66" s="405">
        <f>G65/ECO!L$39</f>
        <v>0</v>
      </c>
      <c r="H66" s="405">
        <f>H65/ECO!M$39</f>
        <v>0</v>
      </c>
      <c r="I66" s="405">
        <f>I65/ECO!N$39</f>
        <v>0</v>
      </c>
      <c r="J66" s="405">
        <f>J65/ECO!O$39</f>
        <v>0</v>
      </c>
      <c r="K66" s="405">
        <f>K65/ECO!P$39</f>
        <v>0</v>
      </c>
      <c r="L66" s="405">
        <f>L65/ECO!Q$39</f>
        <v>0</v>
      </c>
      <c r="M66" s="1040"/>
    </row>
    <row r="67" spans="1:13" s="295" customFormat="1">
      <c r="A67" s="406" t="s">
        <v>13</v>
      </c>
      <c r="B67" s="407"/>
      <c r="C67" s="408"/>
      <c r="D67" s="587">
        <f>+D65/'GGO(SQ)'!I$14</f>
        <v>0</v>
      </c>
      <c r="E67" s="587">
        <f>+E65/'GGO(SQ)'!J$14</f>
        <v>0</v>
      </c>
      <c r="F67" s="587">
        <f>+F65/'GGO(SQ)'!K$14</f>
        <v>0</v>
      </c>
      <c r="G67" s="587">
        <f>+G65/'GGO(SQ)'!L$14</f>
        <v>0</v>
      </c>
      <c r="H67" s="587">
        <f>+H65/'GGO(SQ)'!M$14</f>
        <v>0</v>
      </c>
      <c r="I67" s="587">
        <f>+I65/'GGO(SQ)'!N$14</f>
        <v>0</v>
      </c>
      <c r="J67" s="587">
        <f>+J65/'GGO(SQ)'!O$14</f>
        <v>0</v>
      </c>
      <c r="K67" s="587">
        <f>+K65/'GGO(SQ)'!P$14</f>
        <v>0</v>
      </c>
      <c r="L67" s="587">
        <f>+L65/'GGO(SQ)'!Q$14</f>
        <v>0</v>
      </c>
      <c r="M67" s="1040"/>
    </row>
    <row r="68" spans="1:13" s="295" customFormat="1">
      <c r="A68" s="399" t="s">
        <v>493</v>
      </c>
      <c r="B68" s="400"/>
      <c r="C68" s="401"/>
      <c r="D68" s="401">
        <f>D65-D$51</f>
        <v>0</v>
      </c>
      <c r="E68" s="401">
        <f>E65-E$51</f>
        <v>0</v>
      </c>
      <c r="F68" s="401">
        <f t="shared" ref="F68:L68" si="15">F65-F$51</f>
        <v>0</v>
      </c>
      <c r="G68" s="401">
        <f t="shared" si="15"/>
        <v>0</v>
      </c>
      <c r="H68" s="401">
        <f t="shared" si="15"/>
        <v>0</v>
      </c>
      <c r="I68" s="401">
        <f>I65-I$51</f>
        <v>0</v>
      </c>
      <c r="J68" s="401">
        <f t="shared" si="15"/>
        <v>0</v>
      </c>
      <c r="K68" s="401">
        <f t="shared" si="15"/>
        <v>0</v>
      </c>
      <c r="L68" s="401">
        <f t="shared" si="15"/>
        <v>0</v>
      </c>
      <c r="M68" s="1040"/>
    </row>
    <row r="69" spans="1:13" s="295" customFormat="1">
      <c r="A69" s="403" t="s">
        <v>12</v>
      </c>
      <c r="B69" s="404"/>
      <c r="C69" s="405"/>
      <c r="D69" s="405">
        <f>D68/ECO!I$39</f>
        <v>0</v>
      </c>
      <c r="E69" s="405">
        <f>E68/ECO!J$39</f>
        <v>0</v>
      </c>
      <c r="F69" s="405">
        <f>F68/ECO!K$39</f>
        <v>0</v>
      </c>
      <c r="G69" s="405">
        <f>G68/ECO!L$39</f>
        <v>0</v>
      </c>
      <c r="H69" s="405">
        <f>H68/ECO!M$39</f>
        <v>0</v>
      </c>
      <c r="I69" s="405">
        <f>I68/ECO!N$39</f>
        <v>0</v>
      </c>
      <c r="J69" s="405">
        <f>J68/ECO!O$39</f>
        <v>0</v>
      </c>
      <c r="K69" s="405">
        <f>K68/ECO!P$39</f>
        <v>0</v>
      </c>
      <c r="L69" s="405">
        <f>L68/ECO!Q$39</f>
        <v>0</v>
      </c>
      <c r="M69" s="1040"/>
    </row>
    <row r="70" spans="1:13" s="295" customFormat="1">
      <c r="A70" s="406" t="s">
        <v>13</v>
      </c>
      <c r="B70" s="407"/>
      <c r="C70" s="408"/>
      <c r="D70" s="587">
        <f>+D68/'GGO(SQ)'!I$14</f>
        <v>0</v>
      </c>
      <c r="E70" s="587">
        <f>+E68/'GGO(SQ)'!J$14</f>
        <v>0</v>
      </c>
      <c r="F70" s="587">
        <f>+F68/'GGO(SQ)'!K$14</f>
        <v>0</v>
      </c>
      <c r="G70" s="587">
        <f>+G68/'GGO(SQ)'!L$14</f>
        <v>0</v>
      </c>
      <c r="H70" s="587">
        <f>+H68/'GGO(SQ)'!M$14</f>
        <v>0</v>
      </c>
      <c r="I70" s="587">
        <f>+I68/'GGO(SQ)'!N$14</f>
        <v>0</v>
      </c>
      <c r="J70" s="587">
        <f>+J68/'GGO(SQ)'!O$14</f>
        <v>0</v>
      </c>
      <c r="K70" s="587">
        <f>+K68/'GGO(SQ)'!P$14</f>
        <v>0</v>
      </c>
      <c r="L70" s="587">
        <f>+L68/'GGO(SQ)'!Q$14</f>
        <v>0</v>
      </c>
      <c r="M70" s="1040"/>
    </row>
    <row r="71" spans="1:13" s="295" customFormat="1">
      <c r="A71" s="139"/>
      <c r="B71" s="457"/>
      <c r="C71" s="410"/>
      <c r="D71" s="410"/>
      <c r="E71" s="410"/>
      <c r="F71" s="410"/>
      <c r="G71" s="410"/>
      <c r="H71" s="410"/>
      <c r="I71" s="410"/>
      <c r="J71" s="410"/>
      <c r="K71" s="410"/>
      <c r="L71" s="410"/>
      <c r="M71" s="1057"/>
    </row>
    <row r="72" spans="1:13">
      <c r="A72" s="387" t="s">
        <v>432</v>
      </c>
      <c r="B72" s="536"/>
      <c r="C72" s="370"/>
      <c r="D72" s="370"/>
      <c r="E72" s="370"/>
      <c r="F72" s="370"/>
      <c r="G72" s="370"/>
      <c r="H72" s="370"/>
      <c r="I72" s="370"/>
      <c r="J72" s="370"/>
      <c r="K72" s="370"/>
      <c r="L72" s="370"/>
      <c r="M72" s="1040" t="s">
        <v>254</v>
      </c>
    </row>
    <row r="73" spans="1:13">
      <c r="A73" s="291" t="s">
        <v>377</v>
      </c>
      <c r="B73" s="536"/>
      <c r="C73" s="370"/>
      <c r="D73" s="814">
        <f>0.6*ECO!I$16</f>
        <v>0</v>
      </c>
      <c r="E73" s="814">
        <f>0.6*ECO!J$16</f>
        <v>0</v>
      </c>
      <c r="F73" s="814">
        <f>0.6*ECO!K$16</f>
        <v>0</v>
      </c>
      <c r="G73" s="814">
        <f>0.6*ECO!L$16</f>
        <v>0</v>
      </c>
      <c r="H73" s="814">
        <f>0.6*ECO!M$16</f>
        <v>0</v>
      </c>
      <c r="I73" s="814">
        <f>0.6*ECO!N$16</f>
        <v>0</v>
      </c>
      <c r="J73" s="814">
        <f>0.6*ECO!O$16</f>
        <v>0</v>
      </c>
      <c r="K73" s="814">
        <f>0.6*ECO!P$16</f>
        <v>0</v>
      </c>
      <c r="L73" s="814">
        <f>0.6*ECO!Q$16</f>
        <v>0</v>
      </c>
      <c r="M73" s="1040"/>
    </row>
    <row r="74" spans="1:13">
      <c r="A74" s="291" t="s">
        <v>378</v>
      </c>
      <c r="B74" s="536"/>
      <c r="C74" s="370"/>
      <c r="D74" s="814">
        <f>0.7*ECO!I$16</f>
        <v>0</v>
      </c>
      <c r="E74" s="814">
        <f>0.7*ECO!J$16</f>
        <v>0</v>
      </c>
      <c r="F74" s="814">
        <f>0.7*ECO!K$16</f>
        <v>0</v>
      </c>
      <c r="G74" s="814">
        <f>0.7*ECO!L$16</f>
        <v>0</v>
      </c>
      <c r="H74" s="814">
        <f>0.7*ECO!M$16</f>
        <v>0</v>
      </c>
      <c r="I74" s="814">
        <f>0.7*ECO!N$16</f>
        <v>0</v>
      </c>
      <c r="J74" s="814">
        <f>0.7*ECO!O$16</f>
        <v>0</v>
      </c>
      <c r="K74" s="814">
        <f>0.7*ECO!P$16</f>
        <v>0</v>
      </c>
      <c r="L74" s="814">
        <f>0.7*ECO!Q$16</f>
        <v>0</v>
      </c>
      <c r="M74" s="1040"/>
    </row>
    <row r="75" spans="1:13">
      <c r="A75" s="291" t="s">
        <v>379</v>
      </c>
      <c r="B75" s="536"/>
      <c r="C75" s="370"/>
      <c r="D75" s="814">
        <f>0.8*ECO!I$16</f>
        <v>0</v>
      </c>
      <c r="E75" s="814">
        <f>0.8*ECO!J$16</f>
        <v>0</v>
      </c>
      <c r="F75" s="814">
        <f>0.8*ECO!K$16</f>
        <v>0</v>
      </c>
      <c r="G75" s="814">
        <f>0.8*ECO!L$16</f>
        <v>0</v>
      </c>
      <c r="H75" s="814">
        <f>0.8*ECO!M$16</f>
        <v>0</v>
      </c>
      <c r="I75" s="814">
        <f>0.8*ECO!N$16</f>
        <v>0</v>
      </c>
      <c r="J75" s="814">
        <f>0.8*ECO!O$16</f>
        <v>0</v>
      </c>
      <c r="K75" s="814">
        <f>0.8*ECO!P$16</f>
        <v>0</v>
      </c>
      <c r="L75" s="814">
        <f>0.8*ECO!Q$16</f>
        <v>0</v>
      </c>
      <c r="M75" s="1040"/>
    </row>
    <row r="76" spans="1:13">
      <c r="A76" s="291" t="s">
        <v>380</v>
      </c>
      <c r="B76" s="536"/>
      <c r="C76" s="370"/>
      <c r="D76" s="814">
        <f>1*ECO!I$16</f>
        <v>0</v>
      </c>
      <c r="E76" s="814">
        <f>1*ECO!J$16</f>
        <v>0</v>
      </c>
      <c r="F76" s="814">
        <f>1*ECO!K$16</f>
        <v>0</v>
      </c>
      <c r="G76" s="814">
        <f>1*ECO!L$16</f>
        <v>0</v>
      </c>
      <c r="H76" s="814">
        <f>1*ECO!M$16</f>
        <v>0</v>
      </c>
      <c r="I76" s="814">
        <f>1*ECO!N$16</f>
        <v>0</v>
      </c>
      <c r="J76" s="814">
        <f>1*ECO!O$16</f>
        <v>0</v>
      </c>
      <c r="K76" s="814">
        <f>1*ECO!P$16</f>
        <v>0</v>
      </c>
      <c r="L76" s="814">
        <f>1*ECO!Q$16</f>
        <v>0</v>
      </c>
      <c r="M76" s="1040"/>
    </row>
    <row r="77" spans="1:13">
      <c r="A77" s="46" t="s">
        <v>399</v>
      </c>
      <c r="B77" s="394"/>
      <c r="C77" s="293"/>
      <c r="D77" s="293">
        <f t="shared" ref="D77:L77" si="16">12*(D73*D$38+D74*D$39+D75*D$40+D76*D$41)/1000</f>
        <v>0</v>
      </c>
      <c r="E77" s="293">
        <f t="shared" si="16"/>
        <v>0</v>
      </c>
      <c r="F77" s="293">
        <f t="shared" si="16"/>
        <v>0</v>
      </c>
      <c r="G77" s="293">
        <f t="shared" si="16"/>
        <v>0</v>
      </c>
      <c r="H77" s="293">
        <f t="shared" si="16"/>
        <v>0</v>
      </c>
      <c r="I77" s="293">
        <f t="shared" si="16"/>
        <v>0</v>
      </c>
      <c r="J77" s="293">
        <f t="shared" si="16"/>
        <v>0</v>
      </c>
      <c r="K77" s="293">
        <f t="shared" si="16"/>
        <v>0</v>
      </c>
      <c r="L77" s="293">
        <f t="shared" si="16"/>
        <v>0</v>
      </c>
      <c r="M77" s="1040"/>
    </row>
    <row r="78" spans="1:13">
      <c r="A78" s="395" t="s">
        <v>11</v>
      </c>
      <c r="B78" s="394"/>
      <c r="C78" s="293"/>
      <c r="D78" s="293"/>
      <c r="E78" s="293"/>
      <c r="F78" s="293"/>
      <c r="G78" s="293"/>
      <c r="H78" s="293"/>
      <c r="I78" s="293"/>
      <c r="J78" s="293"/>
      <c r="K78" s="293"/>
      <c r="L78" s="293"/>
      <c r="M78" s="1056"/>
    </row>
    <row r="79" spans="1:13">
      <c r="A79" s="291" t="s">
        <v>400</v>
      </c>
      <c r="B79" s="591"/>
      <c r="C79" s="426"/>
      <c r="D79" s="1048"/>
      <c r="E79" s="1048"/>
      <c r="F79" s="1048"/>
      <c r="G79" s="1048"/>
      <c r="H79" s="1048"/>
      <c r="I79" s="1048"/>
      <c r="J79" s="1048"/>
      <c r="K79" s="1048"/>
      <c r="L79" s="1048"/>
      <c r="M79" s="1040"/>
    </row>
    <row r="80" spans="1:13">
      <c r="A80" s="291" t="s">
        <v>401</v>
      </c>
      <c r="B80" s="592">
        <f>B79*B77</f>
        <v>0</v>
      </c>
      <c r="C80" s="293">
        <f t="shared" ref="C80:L80" si="17">C79*C77</f>
        <v>0</v>
      </c>
      <c r="D80" s="293">
        <f t="shared" si="17"/>
        <v>0</v>
      </c>
      <c r="E80" s="293">
        <f t="shared" si="17"/>
        <v>0</v>
      </c>
      <c r="F80" s="293">
        <f t="shared" si="17"/>
        <v>0</v>
      </c>
      <c r="G80" s="293">
        <f t="shared" si="17"/>
        <v>0</v>
      </c>
      <c r="H80" s="293">
        <f t="shared" si="17"/>
        <v>0</v>
      </c>
      <c r="I80" s="293">
        <f t="shared" si="17"/>
        <v>0</v>
      </c>
      <c r="J80" s="293">
        <f t="shared" si="17"/>
        <v>0</v>
      </c>
      <c r="K80" s="293">
        <f t="shared" si="17"/>
        <v>0</v>
      </c>
      <c r="L80" s="293">
        <f t="shared" si="17"/>
        <v>0</v>
      </c>
      <c r="M80" s="1040"/>
    </row>
    <row r="81" spans="1:13" s="295" customFormat="1">
      <c r="A81" s="399" t="s">
        <v>404</v>
      </c>
      <c r="B81" s="400"/>
      <c r="C81" s="401"/>
      <c r="D81" s="401">
        <f>D77+D80</f>
        <v>0</v>
      </c>
      <c r="E81" s="401">
        <f t="shared" ref="E81:L81" si="18">E77+E80</f>
        <v>0</v>
      </c>
      <c r="F81" s="401">
        <f t="shared" si="18"/>
        <v>0</v>
      </c>
      <c r="G81" s="401">
        <f t="shared" si="18"/>
        <v>0</v>
      </c>
      <c r="H81" s="401">
        <f t="shared" si="18"/>
        <v>0</v>
      </c>
      <c r="I81" s="401">
        <f t="shared" si="18"/>
        <v>0</v>
      </c>
      <c r="J81" s="401">
        <f t="shared" si="18"/>
        <v>0</v>
      </c>
      <c r="K81" s="401">
        <f t="shared" si="18"/>
        <v>0</v>
      </c>
      <c r="L81" s="401">
        <f t="shared" si="18"/>
        <v>0</v>
      </c>
      <c r="M81" s="1040"/>
    </row>
    <row r="82" spans="1:13" s="295" customFormat="1">
      <c r="A82" s="403" t="s">
        <v>12</v>
      </c>
      <c r="B82" s="404"/>
      <c r="C82" s="405"/>
      <c r="D82" s="405">
        <f>D81/ECO!I$39</f>
        <v>0</v>
      </c>
      <c r="E82" s="405">
        <f>E81/ECO!J$39</f>
        <v>0</v>
      </c>
      <c r="F82" s="405">
        <f>F81/ECO!K$39</f>
        <v>0</v>
      </c>
      <c r="G82" s="405">
        <f>G81/ECO!L$39</f>
        <v>0</v>
      </c>
      <c r="H82" s="405">
        <f>H81/ECO!M$39</f>
        <v>0</v>
      </c>
      <c r="I82" s="405">
        <f>I81/ECO!N$39</f>
        <v>0</v>
      </c>
      <c r="J82" s="405">
        <f>J81/ECO!O$39</f>
        <v>0</v>
      </c>
      <c r="K82" s="405">
        <f>K81/ECO!P$39</f>
        <v>0</v>
      </c>
      <c r="L82" s="405">
        <f>L81/ECO!Q$39</f>
        <v>0</v>
      </c>
      <c r="M82" s="1040"/>
    </row>
    <row r="83" spans="1:13" s="295" customFormat="1">
      <c r="A83" s="406" t="s">
        <v>13</v>
      </c>
      <c r="B83" s="407"/>
      <c r="C83" s="408"/>
      <c r="D83" s="587">
        <f>+D81/'GGO(SQ)'!I$14</f>
        <v>0</v>
      </c>
      <c r="E83" s="587">
        <f>+E81/'GGO(SQ)'!J$14</f>
        <v>0</v>
      </c>
      <c r="F83" s="587">
        <f>+F81/'GGO(SQ)'!K$14</f>
        <v>0</v>
      </c>
      <c r="G83" s="587">
        <f>+G81/'GGO(SQ)'!L$14</f>
        <v>0</v>
      </c>
      <c r="H83" s="587">
        <f>+H81/'GGO(SQ)'!M$14</f>
        <v>0</v>
      </c>
      <c r="I83" s="587">
        <f>+I81/'GGO(SQ)'!N$14</f>
        <v>0</v>
      </c>
      <c r="J83" s="587">
        <f>+J81/'GGO(SQ)'!O$14</f>
        <v>0</v>
      </c>
      <c r="K83" s="587">
        <f>+K81/'GGO(SQ)'!P$14</f>
        <v>0</v>
      </c>
      <c r="L83" s="587">
        <f>+L81/'GGO(SQ)'!Q$14</f>
        <v>0</v>
      </c>
      <c r="M83" s="1040"/>
    </row>
    <row r="84" spans="1:13" s="295" customFormat="1">
      <c r="A84" s="399" t="s">
        <v>492</v>
      </c>
      <c r="B84" s="400"/>
      <c r="C84" s="401"/>
      <c r="D84" s="401">
        <f>D81-D$51</f>
        <v>0</v>
      </c>
      <c r="E84" s="401">
        <f t="shared" ref="E84:L84" si="19">E81-E$51</f>
        <v>0</v>
      </c>
      <c r="F84" s="401">
        <f t="shared" si="19"/>
        <v>0</v>
      </c>
      <c r="G84" s="401">
        <f t="shared" si="19"/>
        <v>0</v>
      </c>
      <c r="H84" s="401">
        <f t="shared" si="19"/>
        <v>0</v>
      </c>
      <c r="I84" s="401">
        <f t="shared" si="19"/>
        <v>0</v>
      </c>
      <c r="J84" s="401">
        <f t="shared" si="19"/>
        <v>0</v>
      </c>
      <c r="K84" s="401">
        <f t="shared" si="19"/>
        <v>0</v>
      </c>
      <c r="L84" s="401">
        <f t="shared" si="19"/>
        <v>0</v>
      </c>
      <c r="M84" s="1040"/>
    </row>
    <row r="85" spans="1:13" s="295" customFormat="1">
      <c r="A85" s="403" t="s">
        <v>12</v>
      </c>
      <c r="B85" s="404"/>
      <c r="C85" s="405"/>
      <c r="D85" s="405">
        <f>D84/ECO!I$39</f>
        <v>0</v>
      </c>
      <c r="E85" s="405">
        <f>E84/ECO!J$39</f>
        <v>0</v>
      </c>
      <c r="F85" s="405">
        <f>F84/ECO!K$39</f>
        <v>0</v>
      </c>
      <c r="G85" s="405">
        <f>G84/ECO!L$39</f>
        <v>0</v>
      </c>
      <c r="H85" s="405">
        <f>H84/ECO!M$39</f>
        <v>0</v>
      </c>
      <c r="I85" s="405">
        <f>I84/ECO!N$39</f>
        <v>0</v>
      </c>
      <c r="J85" s="405">
        <f>J84/ECO!O$39</f>
        <v>0</v>
      </c>
      <c r="K85" s="405">
        <f>K84/ECO!P$39</f>
        <v>0</v>
      </c>
      <c r="L85" s="405">
        <f>L84/ECO!Q$39</f>
        <v>0</v>
      </c>
      <c r="M85" s="1040"/>
    </row>
    <row r="86" spans="1:13" s="295" customFormat="1">
      <c r="A86" s="406" t="s">
        <v>13</v>
      </c>
      <c r="B86" s="407"/>
      <c r="C86" s="408"/>
      <c r="D86" s="587">
        <f>+D84/'GGO(SQ)'!I$14</f>
        <v>0</v>
      </c>
      <c r="E86" s="587">
        <f>+E84/'GGO(SQ)'!J$14</f>
        <v>0</v>
      </c>
      <c r="F86" s="587">
        <f>+F84/'GGO(SQ)'!K$14</f>
        <v>0</v>
      </c>
      <c r="G86" s="587">
        <f>+G84/'GGO(SQ)'!L$14</f>
        <v>0</v>
      </c>
      <c r="H86" s="587">
        <f>+H84/'GGO(SQ)'!M$14</f>
        <v>0</v>
      </c>
      <c r="I86" s="587">
        <f>+I84/'GGO(SQ)'!N$14</f>
        <v>0</v>
      </c>
      <c r="J86" s="587">
        <f>+J84/'GGO(SQ)'!O$14</f>
        <v>0</v>
      </c>
      <c r="K86" s="587">
        <f>+K84/'GGO(SQ)'!P$14</f>
        <v>0</v>
      </c>
      <c r="L86" s="587">
        <f>+L84/'GGO(SQ)'!Q$14</f>
        <v>0</v>
      </c>
      <c r="M86" s="1040"/>
    </row>
  </sheetData>
  <sheetProtection password="CC3D" sheet="1" objects="1" scenarios="1"/>
  <mergeCells count="4">
    <mergeCell ref="K4:L4"/>
    <mergeCell ref="K5:L5"/>
    <mergeCell ref="C9:L9"/>
    <mergeCell ref="M9:M10"/>
  </mergeCells>
  <phoneticPr fontId="0" type="noConversion"/>
  <pageMargins left="0.70000000000000007" right="0.70000000000000007" top="0.75000000000000011" bottom="0.75000000000000011" header="0.30000000000000004" footer="0.30000000000000004"/>
  <pageSetup paperSize="9" scale="57"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W39"/>
  <sheetViews>
    <sheetView showGridLines="0" zoomScaleNormal="100" workbookViewId="0">
      <selection activeCell="D1" sqref="D1"/>
    </sheetView>
  </sheetViews>
  <sheetFormatPr defaultColWidth="8.85546875" defaultRowHeight="15"/>
  <cols>
    <col min="1" max="1" width="42.7109375" customWidth="1"/>
    <col min="3" max="3" width="9.7109375" bestFit="1" customWidth="1"/>
    <col min="4" max="4" width="12.85546875" bestFit="1" customWidth="1"/>
    <col min="5" max="12" width="10.5703125" bestFit="1" customWidth="1"/>
    <col min="13" max="13" width="64" customWidth="1"/>
    <col min="17" max="17" width="13.7109375" customWidth="1"/>
    <col min="18" max="18" width="9.42578125" customWidth="1"/>
    <col min="19" max="19" width="9.28515625" bestFit="1" customWidth="1"/>
    <col min="22" max="22" width="15.140625" bestFit="1" customWidth="1"/>
    <col min="23" max="23" width="15.28515625" bestFit="1" customWidth="1"/>
  </cols>
  <sheetData>
    <row r="1" spans="1:23" ht="21">
      <c r="A1" s="124" t="s">
        <v>95</v>
      </c>
    </row>
    <row r="2" spans="1:23" hidden="1">
      <c r="J2" s="134" t="s">
        <v>206</v>
      </c>
      <c r="K2" s="135"/>
      <c r="L2" s="146" t="str">
        <f ca="1">CELL("contents",README!C6)</f>
        <v>1.0</v>
      </c>
    </row>
    <row r="3" spans="1:23" hidden="1">
      <c r="J3" s="134" t="s">
        <v>202</v>
      </c>
      <c r="K3" s="135"/>
      <c r="L3" s="146" t="str">
        <f ca="1">CELL("contents",README!C7)</f>
        <v>Thailand</v>
      </c>
    </row>
    <row r="4" spans="1:23" hidden="1">
      <c r="J4" s="134" t="s">
        <v>207</v>
      </c>
      <c r="K4" s="1106">
        <f ca="1">CELL("contents",README!B8)</f>
        <v>40664.416666666664</v>
      </c>
      <c r="L4" s="1106"/>
    </row>
    <row r="5" spans="1:23" hidden="1">
      <c r="J5" s="134" t="s">
        <v>198</v>
      </c>
      <c r="K5" s="1106">
        <f ca="1">CELL("contents",README!B9)</f>
        <v>40960.060671296298</v>
      </c>
      <c r="L5" s="1106"/>
    </row>
    <row r="6" spans="1:23" hidden="1">
      <c r="J6" s="134" t="s">
        <v>199</v>
      </c>
      <c r="K6" s="135"/>
      <c r="L6" s="146">
        <f ca="1">CELL("contents",README!C10)</f>
        <v>0</v>
      </c>
    </row>
    <row r="7" spans="1:23" ht="15" customHeight="1">
      <c r="A7" s="102"/>
    </row>
    <row r="8" spans="1:23" ht="17.25">
      <c r="A8" s="3" t="s">
        <v>481</v>
      </c>
    </row>
    <row r="9" spans="1:23" s="14" customFormat="1" ht="34.5">
      <c r="A9" s="139"/>
      <c r="B9" s="181" t="s">
        <v>169</v>
      </c>
      <c r="C9" s="1112" t="s">
        <v>135</v>
      </c>
      <c r="D9" s="1107"/>
      <c r="E9" s="1107"/>
      <c r="F9" s="1107"/>
      <c r="G9" s="1107"/>
      <c r="H9" s="1107"/>
      <c r="I9" s="1107"/>
      <c r="J9" s="1107"/>
      <c r="K9" s="1107"/>
      <c r="L9" s="1107"/>
      <c r="M9" s="1126" t="s">
        <v>152</v>
      </c>
      <c r="P9" s="376"/>
      <c r="Q9" s="376"/>
      <c r="R9" s="376"/>
      <c r="S9" s="376"/>
      <c r="T9" s="376"/>
      <c r="U9" s="376"/>
      <c r="V9" s="685"/>
      <c r="W9" s="685"/>
    </row>
    <row r="10" spans="1:23" s="14" customFormat="1">
      <c r="A10" s="429"/>
      <c r="B10" s="131">
        <v>2010</v>
      </c>
      <c r="C10" s="131">
        <v>2011</v>
      </c>
      <c r="D10" s="132">
        <v>2012</v>
      </c>
      <c r="E10" s="132">
        <v>2013</v>
      </c>
      <c r="F10" s="132">
        <v>2014</v>
      </c>
      <c r="G10" s="132">
        <v>2015</v>
      </c>
      <c r="H10" s="132">
        <v>2016</v>
      </c>
      <c r="I10" s="132">
        <v>2017</v>
      </c>
      <c r="J10" s="132">
        <v>2018</v>
      </c>
      <c r="K10" s="132">
        <v>2019</v>
      </c>
      <c r="L10" s="132">
        <v>2020</v>
      </c>
      <c r="M10" s="1127"/>
      <c r="Q10" s="686"/>
      <c r="R10" s="686"/>
      <c r="S10" s="686"/>
      <c r="U10" s="689"/>
      <c r="V10" s="686"/>
      <c r="W10" s="644"/>
    </row>
    <row r="11" spans="1:23" s="287" customFormat="1" ht="15" customHeight="1">
      <c r="A11" s="462" t="s">
        <v>389</v>
      </c>
      <c r="B11" s="423"/>
      <c r="C11" s="177"/>
      <c r="D11" s="177"/>
      <c r="E11" s="177"/>
      <c r="F11" s="177"/>
      <c r="G11" s="177"/>
      <c r="H11" s="177"/>
      <c r="I11" s="177"/>
      <c r="J11" s="177"/>
      <c r="K11" s="177"/>
      <c r="L11" s="177"/>
      <c r="M11" s="1060"/>
      <c r="Q11" s="686"/>
      <c r="R11" s="686"/>
      <c r="S11" s="686"/>
      <c r="U11" s="689"/>
      <c r="V11" s="686"/>
      <c r="W11" s="644"/>
    </row>
    <row r="12" spans="1:23" s="287" customFormat="1" ht="15" customHeight="1">
      <c r="A12" s="392" t="s">
        <v>494</v>
      </c>
      <c r="B12" s="423"/>
      <c r="C12" s="177"/>
      <c r="D12" s="177"/>
      <c r="E12" s="177"/>
      <c r="F12" s="177"/>
      <c r="G12" s="177"/>
      <c r="H12" s="177"/>
      <c r="I12" s="177"/>
      <c r="J12" s="177"/>
      <c r="K12" s="177"/>
      <c r="L12" s="177"/>
      <c r="M12" s="1060"/>
      <c r="Q12" s="686"/>
      <c r="R12" s="686"/>
      <c r="S12" s="686"/>
      <c r="U12" s="689"/>
      <c r="V12" s="686"/>
      <c r="W12" s="644"/>
    </row>
    <row r="13" spans="1:23" s="287" customFormat="1" ht="15" customHeight="1">
      <c r="A13" s="392" t="s">
        <v>495</v>
      </c>
      <c r="B13" s="413"/>
      <c r="C13" s="882"/>
      <c r="D13" s="887"/>
      <c r="E13" s="887"/>
      <c r="F13" s="887"/>
      <c r="G13" s="887"/>
      <c r="H13" s="887"/>
      <c r="I13" s="887"/>
      <c r="J13" s="887"/>
      <c r="K13" s="887"/>
      <c r="L13" s="887"/>
      <c r="M13" s="1061" t="s">
        <v>496</v>
      </c>
      <c r="Q13" s="686"/>
      <c r="R13" s="686"/>
      <c r="S13" s="686"/>
      <c r="U13" s="690"/>
      <c r="V13" s="687"/>
      <c r="W13" s="644"/>
    </row>
    <row r="14" spans="1:23" s="287" customFormat="1" ht="15" customHeight="1">
      <c r="A14" s="392" t="s">
        <v>497</v>
      </c>
      <c r="B14" s="413"/>
      <c r="C14" s="882"/>
      <c r="D14" s="887"/>
      <c r="E14" s="887"/>
      <c r="F14" s="887"/>
      <c r="G14" s="887"/>
      <c r="H14" s="887"/>
      <c r="I14" s="887"/>
      <c r="J14" s="887"/>
      <c r="K14" s="887"/>
      <c r="L14" s="887"/>
      <c r="M14" s="1061"/>
      <c r="Q14" s="686"/>
      <c r="R14" s="686"/>
      <c r="S14" s="686"/>
      <c r="U14" s="689"/>
      <c r="V14" s="687"/>
      <c r="W14" s="644"/>
    </row>
    <row r="15" spans="1:23" s="287" customFormat="1" ht="15" customHeight="1">
      <c r="A15" s="392" t="s">
        <v>498</v>
      </c>
      <c r="B15" s="423"/>
      <c r="C15" s="883"/>
      <c r="D15" s="889"/>
      <c r="E15" s="887"/>
      <c r="F15" s="887"/>
      <c r="G15" s="887"/>
      <c r="H15" s="887"/>
      <c r="I15" s="887"/>
      <c r="J15" s="887"/>
      <c r="K15" s="887"/>
      <c r="L15" s="887"/>
      <c r="M15" s="1060"/>
      <c r="Q15" s="686"/>
      <c r="R15" s="686"/>
      <c r="S15" s="686"/>
      <c r="U15" s="690"/>
      <c r="V15" s="687"/>
      <c r="W15" s="644"/>
    </row>
    <row r="16" spans="1:23" s="295" customFormat="1" ht="20.100000000000001" customHeight="1">
      <c r="A16" s="463" t="s">
        <v>417</v>
      </c>
      <c r="B16" s="371"/>
      <c r="C16" s="470"/>
      <c r="D16" s="470">
        <f>SUM(D13:D15)</f>
        <v>0</v>
      </c>
      <c r="E16" s="470">
        <f t="shared" ref="E16:L16" si="0">SUM(E13:E15)</f>
        <v>0</v>
      </c>
      <c r="F16" s="470">
        <f t="shared" si="0"/>
        <v>0</v>
      </c>
      <c r="G16" s="470">
        <f t="shared" si="0"/>
        <v>0</v>
      </c>
      <c r="H16" s="470">
        <f t="shared" si="0"/>
        <v>0</v>
      </c>
      <c r="I16" s="470">
        <f t="shared" si="0"/>
        <v>0</v>
      </c>
      <c r="J16" s="470">
        <f t="shared" si="0"/>
        <v>0</v>
      </c>
      <c r="K16" s="470">
        <f t="shared" si="0"/>
        <v>0</v>
      </c>
      <c r="L16" s="470">
        <f t="shared" si="0"/>
        <v>0</v>
      </c>
      <c r="M16" s="1040"/>
      <c r="P16" s="287"/>
      <c r="Q16" s="686"/>
      <c r="R16" s="686"/>
      <c r="S16" s="686"/>
      <c r="T16" s="287"/>
      <c r="U16" s="689"/>
      <c r="V16" s="688"/>
      <c r="W16" s="644"/>
    </row>
    <row r="17" spans="1:19" s="295" customFormat="1" ht="20.100000000000001" customHeight="1">
      <c r="A17" s="464" t="s">
        <v>12</v>
      </c>
      <c r="B17" s="472"/>
      <c r="C17" s="468"/>
      <c r="D17" s="468">
        <f>D16/ECO!I39</f>
        <v>0</v>
      </c>
      <c r="E17" s="468">
        <f>E16/ECO!J39</f>
        <v>0</v>
      </c>
      <c r="F17" s="468">
        <f>F16/ECO!K39</f>
        <v>0</v>
      </c>
      <c r="G17" s="468">
        <f>G16/ECO!L39</f>
        <v>0</v>
      </c>
      <c r="H17" s="468">
        <f>H16/ECO!M39</f>
        <v>0</v>
      </c>
      <c r="I17" s="468">
        <f>I16/ECO!N39</f>
        <v>0</v>
      </c>
      <c r="J17" s="468">
        <f>J16/ECO!O39</f>
        <v>0</v>
      </c>
      <c r="K17" s="468">
        <f>K16/ECO!P39</f>
        <v>0</v>
      </c>
      <c r="L17" s="468">
        <f>L16/ECO!Q39</f>
        <v>0</v>
      </c>
      <c r="M17" s="1040"/>
    </row>
    <row r="18" spans="1:19" s="295" customFormat="1" ht="20.100000000000001" customHeight="1">
      <c r="A18" s="532" t="s">
        <v>13</v>
      </c>
      <c r="B18" s="472"/>
      <c r="C18" s="469"/>
      <c r="D18" s="468">
        <f>+D16/'GGO(SQ)'!I$14</f>
        <v>0</v>
      </c>
      <c r="E18" s="468">
        <f>+E16/'GGO(SQ)'!J$14</f>
        <v>0</v>
      </c>
      <c r="F18" s="468">
        <f>+F16/'GGO(SQ)'!K$14</f>
        <v>0</v>
      </c>
      <c r="G18" s="468">
        <f>+G16/'GGO(SQ)'!L$14</f>
        <v>0</v>
      </c>
      <c r="H18" s="468">
        <f>+H16/'GGO(SQ)'!M$14</f>
        <v>0</v>
      </c>
      <c r="I18" s="468">
        <f>+I16/'GGO(SQ)'!N$14</f>
        <v>0</v>
      </c>
      <c r="J18" s="468">
        <f>+J16/'GGO(SQ)'!O$14</f>
        <v>0</v>
      </c>
      <c r="K18" s="468">
        <f>+K16/'GGO(SQ)'!P$14</f>
        <v>0</v>
      </c>
      <c r="L18" s="468">
        <f>+L16/'GGO(SQ)'!Q$14</f>
        <v>0</v>
      </c>
      <c r="M18" s="1040"/>
      <c r="R18" s="693"/>
      <c r="S18" s="691"/>
    </row>
    <row r="19" spans="1:19" s="295" customFormat="1" ht="20.100000000000001" customHeight="1">
      <c r="A19" s="409"/>
      <c r="B19" s="409"/>
      <c r="C19" s="409"/>
      <c r="D19" s="410"/>
      <c r="E19" s="410"/>
      <c r="F19" s="410"/>
      <c r="G19" s="410"/>
      <c r="H19" s="410"/>
      <c r="I19" s="410"/>
      <c r="J19" s="410"/>
      <c r="K19" s="410"/>
      <c r="L19" s="410"/>
      <c r="M19" s="1042"/>
      <c r="R19" s="693"/>
      <c r="S19" s="691"/>
    </row>
    <row r="20" spans="1:19" s="295" customFormat="1" ht="45">
      <c r="A20" s="425" t="s">
        <v>514</v>
      </c>
      <c r="B20" s="422"/>
      <c r="C20" s="422"/>
      <c r="D20" s="175"/>
      <c r="E20" s="175"/>
      <c r="F20" s="175"/>
      <c r="G20" s="175"/>
      <c r="H20" s="175"/>
      <c r="I20" s="175"/>
      <c r="J20" s="175"/>
      <c r="K20" s="175"/>
      <c r="L20" s="175"/>
      <c r="M20" s="1040"/>
      <c r="R20" s="693"/>
      <c r="S20" s="691"/>
    </row>
    <row r="21" spans="1:19">
      <c r="A21" s="765" t="s">
        <v>393</v>
      </c>
      <c r="B21" s="13"/>
      <c r="C21" s="13"/>
      <c r="D21" s="817"/>
      <c r="E21" s="190"/>
      <c r="F21" s="190"/>
      <c r="G21" s="190"/>
      <c r="H21" s="190"/>
      <c r="I21" s="190"/>
      <c r="J21" s="190"/>
      <c r="K21" s="190"/>
      <c r="L21" s="190"/>
      <c r="M21" s="1062"/>
      <c r="R21" s="694"/>
      <c r="S21" s="692"/>
    </row>
    <row r="22" spans="1:19" s="175" customFormat="1" ht="17.25">
      <c r="A22" s="766" t="s">
        <v>439</v>
      </c>
      <c r="B22" s="176"/>
      <c r="C22" s="363"/>
      <c r="D22" s="293" t="e">
        <f>ECO!I62+ECO!I65+ECO!I68</f>
        <v>#DIV/0!</v>
      </c>
      <c r="E22" s="293" t="e">
        <f>ECO!J62+ECO!J65+ECO!J68</f>
        <v>#DIV/0!</v>
      </c>
      <c r="F22" s="293" t="e">
        <f>ECO!K62+ECO!K65+ECO!K68</f>
        <v>#DIV/0!</v>
      </c>
      <c r="G22" s="293" t="e">
        <f>ECO!L62+ECO!L65+ECO!L68</f>
        <v>#DIV/0!</v>
      </c>
      <c r="H22" s="293" t="e">
        <f>ECO!M62+ECO!M65+ECO!M68</f>
        <v>#DIV/0!</v>
      </c>
      <c r="I22" s="293" t="e">
        <f>ECO!N62+ECO!N65+ECO!N68</f>
        <v>#DIV/0!</v>
      </c>
      <c r="J22" s="293" t="e">
        <f>ECO!O62+ECO!O65+ECO!O68</f>
        <v>#DIV/0!</v>
      </c>
      <c r="K22" s="293" t="e">
        <f>ECO!P62+ECO!P65+ECO!P68</f>
        <v>#DIV/0!</v>
      </c>
      <c r="L22" s="293" t="e">
        <f>ECO!Q62+ECO!Q65+ECO!Q68</f>
        <v>#DIV/0!</v>
      </c>
      <c r="M22" s="1063"/>
      <c r="R22" s="694"/>
      <c r="S22" s="692"/>
    </row>
    <row r="23" spans="1:19" s="175" customFormat="1" ht="17.25">
      <c r="A23" s="440" t="s">
        <v>516</v>
      </c>
      <c r="B23" s="176"/>
      <c r="C23" s="363"/>
      <c r="D23" s="1048"/>
      <c r="E23" s="1048"/>
      <c r="F23" s="1048"/>
      <c r="G23" s="1048"/>
      <c r="H23" s="1048"/>
      <c r="I23" s="1048"/>
      <c r="J23" s="1048"/>
      <c r="K23" s="1048"/>
      <c r="L23" s="1048"/>
      <c r="M23" s="1064" t="s">
        <v>526</v>
      </c>
      <c r="R23" s="694"/>
      <c r="S23" s="692"/>
    </row>
    <row r="24" spans="1:19" s="175" customFormat="1" ht="17.25">
      <c r="A24" s="440" t="s">
        <v>515</v>
      </c>
      <c r="B24" s="176"/>
      <c r="C24" s="363"/>
      <c r="D24" s="293" t="e">
        <f>D22*D23</f>
        <v>#DIV/0!</v>
      </c>
      <c r="E24" s="293" t="e">
        <f t="shared" ref="E24:L24" si="1">E22*E23</f>
        <v>#DIV/0!</v>
      </c>
      <c r="F24" s="293" t="e">
        <f t="shared" si="1"/>
        <v>#DIV/0!</v>
      </c>
      <c r="G24" s="293" t="e">
        <f t="shared" si="1"/>
        <v>#DIV/0!</v>
      </c>
      <c r="H24" s="293" t="e">
        <f t="shared" si="1"/>
        <v>#DIV/0!</v>
      </c>
      <c r="I24" s="293" t="e">
        <f t="shared" si="1"/>
        <v>#DIV/0!</v>
      </c>
      <c r="J24" s="293" t="e">
        <f t="shared" si="1"/>
        <v>#DIV/0!</v>
      </c>
      <c r="K24" s="293" t="e">
        <f t="shared" si="1"/>
        <v>#DIV/0!</v>
      </c>
      <c r="L24" s="293" t="e">
        <f t="shared" si="1"/>
        <v>#DIV/0!</v>
      </c>
      <c r="M24" s="1063"/>
      <c r="R24" s="694"/>
      <c r="S24" s="692"/>
    </row>
    <row r="25" spans="1:19">
      <c r="A25" s="315" t="s">
        <v>8</v>
      </c>
      <c r="B25" s="13"/>
      <c r="C25" s="13"/>
      <c r="D25" s="14"/>
      <c r="E25" s="14"/>
      <c r="F25" s="14"/>
      <c r="G25" s="14"/>
      <c r="H25" s="14"/>
      <c r="I25" s="14"/>
      <c r="J25" s="14"/>
      <c r="K25" s="14"/>
      <c r="L25" s="14"/>
      <c r="M25" s="1062"/>
    </row>
    <row r="26" spans="1:19">
      <c r="A26" s="46" t="s">
        <v>177</v>
      </c>
      <c r="B26" s="13"/>
      <c r="C26" s="360"/>
      <c r="D26" s="364">
        <v>1</v>
      </c>
      <c r="E26" s="364">
        <v>1</v>
      </c>
      <c r="F26" s="364">
        <v>1</v>
      </c>
      <c r="G26" s="364">
        <v>1</v>
      </c>
      <c r="H26" s="364">
        <v>1</v>
      </c>
      <c r="I26" s="364">
        <v>1</v>
      </c>
      <c r="J26" s="364">
        <v>1</v>
      </c>
      <c r="K26" s="364">
        <v>1</v>
      </c>
      <c r="L26" s="364">
        <v>1</v>
      </c>
      <c r="M26" s="1062"/>
    </row>
    <row r="27" spans="1:19" ht="17.25">
      <c r="A27" s="46" t="s">
        <v>363</v>
      </c>
      <c r="B27" s="13"/>
      <c r="C27" s="13"/>
      <c r="D27" s="1058"/>
      <c r="E27" s="1058"/>
      <c r="F27" s="1058"/>
      <c r="G27" s="1058"/>
      <c r="H27" s="1058"/>
      <c r="I27" s="1058"/>
      <c r="J27" s="1058"/>
      <c r="K27" s="1058"/>
      <c r="L27" s="1058"/>
      <c r="M27" s="1064" t="s">
        <v>527</v>
      </c>
    </row>
    <row r="28" spans="1:19">
      <c r="A28" s="315" t="s">
        <v>10</v>
      </c>
      <c r="B28" s="13"/>
      <c r="C28" s="13"/>
      <c r="D28" s="14"/>
      <c r="E28" s="14"/>
      <c r="F28" s="14"/>
      <c r="G28" s="14"/>
      <c r="H28" s="14"/>
      <c r="I28" s="14"/>
      <c r="J28" s="14"/>
      <c r="K28" s="14"/>
      <c r="L28" s="14"/>
      <c r="M28" s="1062"/>
    </row>
    <row r="29" spans="1:19">
      <c r="A29" s="46" t="s">
        <v>362</v>
      </c>
      <c r="B29" s="13"/>
      <c r="C29" s="13"/>
      <c r="D29" s="821">
        <v>6000</v>
      </c>
      <c r="E29" s="821">
        <f>D29*(1+ECO!J49/100)</f>
        <v>6000</v>
      </c>
      <c r="F29" s="821">
        <f>E29*(1+ECO!K49/100)</f>
        <v>6000</v>
      </c>
      <c r="G29" s="821">
        <f>F29*(1+ECO!L49/100)</f>
        <v>6000</v>
      </c>
      <c r="H29" s="821">
        <f>G29*(1+ECO!M49/100)</f>
        <v>6000</v>
      </c>
      <c r="I29" s="821">
        <f>H29*(1+ECO!N49/100)</f>
        <v>6000</v>
      </c>
      <c r="J29" s="821">
        <f>I29*(1+ECO!O49/100)</f>
        <v>6000</v>
      </c>
      <c r="K29" s="821">
        <f>J29*(1+ECO!P49/100)</f>
        <v>6000</v>
      </c>
      <c r="L29" s="821">
        <f>K29*(1+ECO!Q49/100)</f>
        <v>6000</v>
      </c>
      <c r="M29" s="1062"/>
    </row>
    <row r="30" spans="1:19">
      <c r="A30" s="46"/>
      <c r="B30" s="13"/>
      <c r="C30" s="188"/>
      <c r="D30" s="822"/>
      <c r="E30" s="822"/>
      <c r="F30" s="822"/>
      <c r="G30" s="822"/>
      <c r="H30" s="822"/>
      <c r="I30" s="822"/>
      <c r="J30" s="822"/>
      <c r="K30" s="822"/>
      <c r="L30" s="822"/>
      <c r="M30" s="1062"/>
    </row>
    <row r="31" spans="1:19">
      <c r="A31" s="46" t="s">
        <v>399</v>
      </c>
      <c r="B31" s="13"/>
      <c r="C31" s="188"/>
      <c r="D31" s="820" t="e">
        <f>D24*D27*D29/1000</f>
        <v>#DIV/0!</v>
      </c>
      <c r="E31" s="820" t="e">
        <f t="shared" ref="E31:L31" si="2">E24*E27*E29/1000</f>
        <v>#DIV/0!</v>
      </c>
      <c r="F31" s="820" t="e">
        <f t="shared" si="2"/>
        <v>#DIV/0!</v>
      </c>
      <c r="G31" s="820" t="e">
        <f t="shared" si="2"/>
        <v>#DIV/0!</v>
      </c>
      <c r="H31" s="820" t="e">
        <f t="shared" si="2"/>
        <v>#DIV/0!</v>
      </c>
      <c r="I31" s="820" t="e">
        <f t="shared" si="2"/>
        <v>#DIV/0!</v>
      </c>
      <c r="J31" s="820" t="e">
        <f t="shared" si="2"/>
        <v>#DIV/0!</v>
      </c>
      <c r="K31" s="820" t="e">
        <f t="shared" si="2"/>
        <v>#DIV/0!</v>
      </c>
      <c r="L31" s="820" t="e">
        <f t="shared" si="2"/>
        <v>#DIV/0!</v>
      </c>
      <c r="M31" s="1062"/>
    </row>
    <row r="32" spans="1:19">
      <c r="A32" s="441" t="s">
        <v>11</v>
      </c>
      <c r="B32" s="13"/>
      <c r="C32" s="13"/>
      <c r="D32" s="14"/>
      <c r="E32" s="14"/>
      <c r="F32" s="14"/>
      <c r="G32" s="14"/>
      <c r="H32" s="14"/>
      <c r="I32" s="14"/>
      <c r="J32" s="14"/>
      <c r="K32" s="14"/>
      <c r="L32" s="14"/>
      <c r="M32" s="1062"/>
    </row>
    <row r="33" spans="1:13">
      <c r="A33" s="392" t="s">
        <v>400</v>
      </c>
      <c r="B33" s="13"/>
      <c r="C33" s="360"/>
      <c r="D33" s="1059"/>
      <c r="E33" s="1059"/>
      <c r="F33" s="1059"/>
      <c r="G33" s="1059"/>
      <c r="H33" s="1059"/>
      <c r="I33" s="1059"/>
      <c r="J33" s="1059"/>
      <c r="K33" s="1059"/>
      <c r="L33" s="1059"/>
      <c r="M33" s="1062"/>
    </row>
    <row r="34" spans="1:13">
      <c r="A34" s="392" t="s">
        <v>401</v>
      </c>
      <c r="B34" s="13"/>
      <c r="C34" s="13"/>
      <c r="D34" s="381" t="e">
        <f>+D31*D33</f>
        <v>#DIV/0!</v>
      </c>
      <c r="E34" s="381" t="e">
        <f t="shared" ref="E34" si="3">+E31*E33</f>
        <v>#DIV/0!</v>
      </c>
      <c r="F34" s="381" t="e">
        <f t="shared" ref="F34" si="4">+F31*F33</f>
        <v>#DIV/0!</v>
      </c>
      <c r="G34" s="381" t="e">
        <f t="shared" ref="G34" si="5">+G31*G33</f>
        <v>#DIV/0!</v>
      </c>
      <c r="H34" s="381" t="e">
        <f t="shared" ref="H34" si="6">+H31*H33</f>
        <v>#DIV/0!</v>
      </c>
      <c r="I34" s="381" t="e">
        <f t="shared" ref="I34" si="7">+I31*I33</f>
        <v>#DIV/0!</v>
      </c>
      <c r="J34" s="381" t="e">
        <f t="shared" ref="J34" si="8">+J31*J33</f>
        <v>#DIV/0!</v>
      </c>
      <c r="K34" s="381" t="e">
        <f t="shared" ref="K34" si="9">+K31*K33</f>
        <v>#DIV/0!</v>
      </c>
      <c r="L34" s="381" t="e">
        <f t="shared" ref="L34" si="10">+L31*L33</f>
        <v>#DIV/0!</v>
      </c>
      <c r="M34" s="1062"/>
    </row>
    <row r="35" spans="1:13" s="295" customFormat="1" ht="20.100000000000001" customHeight="1">
      <c r="A35" s="399" t="s">
        <v>517</v>
      </c>
      <c r="B35" s="400"/>
      <c r="C35" s="401"/>
      <c r="D35" s="818" t="e">
        <f>D31+D34</f>
        <v>#DIV/0!</v>
      </c>
      <c r="E35" s="818" t="e">
        <f>E31+E34</f>
        <v>#DIV/0!</v>
      </c>
      <c r="F35" s="818" t="e">
        <f t="shared" ref="F35:L35" si="11">F31+F34</f>
        <v>#DIV/0!</v>
      </c>
      <c r="G35" s="818" t="e">
        <f t="shared" si="11"/>
        <v>#DIV/0!</v>
      </c>
      <c r="H35" s="818" t="e">
        <f t="shared" si="11"/>
        <v>#DIV/0!</v>
      </c>
      <c r="I35" s="818" t="e">
        <f t="shared" si="11"/>
        <v>#DIV/0!</v>
      </c>
      <c r="J35" s="818" t="e">
        <f t="shared" si="11"/>
        <v>#DIV/0!</v>
      </c>
      <c r="K35" s="818" t="e">
        <f t="shared" si="11"/>
        <v>#DIV/0!</v>
      </c>
      <c r="L35" s="818" t="e">
        <f t="shared" si="11"/>
        <v>#DIV/0!</v>
      </c>
      <c r="M35" s="1054"/>
    </row>
    <row r="36" spans="1:13" s="180" customFormat="1">
      <c r="A36" s="361" t="s">
        <v>365</v>
      </c>
      <c r="B36" s="816"/>
      <c r="C36" s="362"/>
      <c r="D36" s="819">
        <v>217.872095453356</v>
      </c>
      <c r="E36" s="819">
        <v>226.47988772848501</v>
      </c>
      <c r="F36" s="819">
        <v>235.5899139725523</v>
      </c>
      <c r="G36" s="819">
        <v>243.40167312490973</v>
      </c>
      <c r="H36" s="819">
        <v>253.17819607063703</v>
      </c>
      <c r="I36" s="819">
        <v>261.02685854386687</v>
      </c>
      <c r="J36" s="819">
        <v>269.01306187856784</v>
      </c>
      <c r="K36" s="819">
        <v>277.27434169494597</v>
      </c>
      <c r="L36" s="819">
        <v>283.99718897490061</v>
      </c>
      <c r="M36" s="1065"/>
    </row>
    <row r="37" spans="1:13" s="180" customFormat="1">
      <c r="A37" s="361" t="s">
        <v>364</v>
      </c>
      <c r="B37" s="816"/>
      <c r="C37" s="362"/>
      <c r="D37" s="819">
        <v>0</v>
      </c>
      <c r="E37" s="819">
        <v>1.9871877502022268</v>
      </c>
      <c r="F37" s="819">
        <v>4.1492538901565785</v>
      </c>
      <c r="G37" s="819">
        <v>6.5296101008112482</v>
      </c>
      <c r="H37" s="819">
        <v>8.9284729266185856</v>
      </c>
      <c r="I37" s="819">
        <v>12.722722589087045</v>
      </c>
      <c r="J37" s="819">
        <v>15.969967195598853</v>
      </c>
      <c r="K37" s="819">
        <v>18.358371670441031</v>
      </c>
      <c r="L37" s="819">
        <v>22.628912552934693</v>
      </c>
      <c r="M37" s="1065"/>
    </row>
    <row r="38" spans="1:13" s="295" customFormat="1" ht="20.100000000000001" customHeight="1">
      <c r="A38" s="403" t="s">
        <v>12</v>
      </c>
      <c r="B38" s="404"/>
      <c r="C38" s="405"/>
      <c r="D38" s="460" t="e">
        <f>D35/ECO!I39</f>
        <v>#DIV/0!</v>
      </c>
      <c r="E38" s="460" t="e">
        <f>E35/ECO!J39</f>
        <v>#DIV/0!</v>
      </c>
      <c r="F38" s="460" t="e">
        <f>F35/ECO!K39</f>
        <v>#DIV/0!</v>
      </c>
      <c r="G38" s="460" t="e">
        <f>G35/ECO!L39</f>
        <v>#DIV/0!</v>
      </c>
      <c r="H38" s="460" t="e">
        <f>H35/ECO!M39</f>
        <v>#DIV/0!</v>
      </c>
      <c r="I38" s="460" t="e">
        <f>I35/ECO!N39</f>
        <v>#DIV/0!</v>
      </c>
      <c r="J38" s="460" t="e">
        <f>J35/ECO!O39</f>
        <v>#DIV/0!</v>
      </c>
      <c r="K38" s="460" t="e">
        <f>K35/ECO!P39</f>
        <v>#DIV/0!</v>
      </c>
      <c r="L38" s="460" t="e">
        <f>L35/ECO!Q39</f>
        <v>#DIV/0!</v>
      </c>
      <c r="M38" s="1040"/>
    </row>
    <row r="39" spans="1:13" s="295" customFormat="1" ht="20.100000000000001" customHeight="1">
      <c r="A39" s="406" t="s">
        <v>13</v>
      </c>
      <c r="B39" s="407"/>
      <c r="C39" s="421"/>
      <c r="D39" s="823" t="e">
        <f>+D35/'GGO(SQ)'!I$14</f>
        <v>#DIV/0!</v>
      </c>
      <c r="E39" s="823" t="e">
        <f>+E35/'GGO(SQ)'!J$14</f>
        <v>#DIV/0!</v>
      </c>
      <c r="F39" s="823" t="e">
        <f>+F35/'GGO(SQ)'!K$14</f>
        <v>#DIV/0!</v>
      </c>
      <c r="G39" s="823" t="e">
        <f>+G35/'GGO(SQ)'!L$14</f>
        <v>#DIV/0!</v>
      </c>
      <c r="H39" s="823" t="e">
        <f>+H35/'GGO(SQ)'!M$14</f>
        <v>#DIV/0!</v>
      </c>
      <c r="I39" s="823" t="e">
        <f>+I35/'GGO(SQ)'!N$14</f>
        <v>#DIV/0!</v>
      </c>
      <c r="J39" s="823" t="e">
        <f>+J35/'GGO(SQ)'!O$14</f>
        <v>#DIV/0!</v>
      </c>
      <c r="K39" s="823" t="e">
        <f>+K35/'GGO(SQ)'!P$14</f>
        <v>#DIV/0!</v>
      </c>
      <c r="L39" s="823" t="e">
        <f>+L35/'GGO(SQ)'!Q$14</f>
        <v>#DIV/0!</v>
      </c>
      <c r="M39" s="1041"/>
    </row>
  </sheetData>
  <sheetProtection password="CC3D" sheet="1" objects="1" scenarios="1"/>
  <mergeCells count="4">
    <mergeCell ref="K4:L4"/>
    <mergeCell ref="K5:L5"/>
    <mergeCell ref="C9:L9"/>
    <mergeCell ref="M9:M10"/>
  </mergeCells>
  <phoneticPr fontId="0" type="noConversion"/>
  <pageMargins left="0.7" right="0.7" top="0.75" bottom="0.75" header="0.3" footer="0.3"/>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M86"/>
  <sheetViews>
    <sheetView zoomScaleNormal="100" workbookViewId="0">
      <selection activeCell="E19" sqref="E19"/>
    </sheetView>
  </sheetViews>
  <sheetFormatPr defaultColWidth="8.85546875" defaultRowHeight="15"/>
  <cols>
    <col min="1" max="1" width="37.140625" bestFit="1" customWidth="1"/>
    <col min="2" max="2" width="11.5703125" bestFit="1" customWidth="1"/>
    <col min="3" max="12" width="9.85546875" customWidth="1"/>
    <col min="13" max="13" width="54.85546875" customWidth="1"/>
  </cols>
  <sheetData>
    <row r="1" spans="1:13">
      <c r="A1" s="134" t="s">
        <v>206</v>
      </c>
      <c r="B1" s="135"/>
      <c r="C1" s="146" t="str">
        <f ca="1">CELL("contents",README!C6)</f>
        <v>1.0</v>
      </c>
    </row>
    <row r="2" spans="1:13">
      <c r="A2" s="134" t="s">
        <v>202</v>
      </c>
      <c r="B2" s="135"/>
      <c r="C2" s="146" t="str">
        <f ca="1">CELL("contents",README!C7)</f>
        <v>Thailand</v>
      </c>
    </row>
    <row r="3" spans="1:13">
      <c r="A3" s="134" t="s">
        <v>207</v>
      </c>
      <c r="B3" s="1106">
        <f ca="1">CELL("contents",README!B8)</f>
        <v>40664.416666666664</v>
      </c>
      <c r="C3" s="1106"/>
    </row>
    <row r="4" spans="1:13">
      <c r="A4" s="134" t="s">
        <v>198</v>
      </c>
      <c r="B4" s="1106">
        <f ca="1">CELL("contents",README!B9)</f>
        <v>40960.060671296298</v>
      </c>
      <c r="C4" s="1106"/>
    </row>
    <row r="5" spans="1:13">
      <c r="A5" s="134" t="s">
        <v>199</v>
      </c>
      <c r="B5" s="135"/>
      <c r="C5" s="146">
        <f ca="1">CELL("contents",README!C10)</f>
        <v>0</v>
      </c>
    </row>
    <row r="7" spans="1:13" ht="17.25">
      <c r="A7" s="3" t="s">
        <v>101</v>
      </c>
    </row>
    <row r="8" spans="1:13" ht="9.9499999999999993" customHeight="1">
      <c r="A8" s="3"/>
    </row>
    <row r="9" spans="1:13" ht="15" customHeight="1">
      <c r="A9" s="102" t="s">
        <v>77</v>
      </c>
    </row>
    <row r="10" spans="1:13" ht="9.9499999999999993" customHeight="1">
      <c r="A10" s="3"/>
    </row>
    <row r="11" spans="1:13" ht="17.25">
      <c r="A11" s="68"/>
      <c r="B11" s="103" t="s">
        <v>169</v>
      </c>
      <c r="C11" s="1136" t="s">
        <v>135</v>
      </c>
      <c r="D11" s="1137"/>
      <c r="E11" s="1137"/>
      <c r="F11" s="1137"/>
      <c r="G11" s="1137"/>
      <c r="H11" s="1137"/>
      <c r="I11" s="1137"/>
      <c r="J11" s="1137"/>
      <c r="K11" s="1137"/>
      <c r="L11" s="1138"/>
      <c r="M11" s="1137" t="s">
        <v>152</v>
      </c>
    </row>
    <row r="12" spans="1:13">
      <c r="A12" s="106"/>
      <c r="B12" s="69">
        <v>2010</v>
      </c>
      <c r="C12" s="69">
        <v>2011</v>
      </c>
      <c r="D12" s="70">
        <v>2012</v>
      </c>
      <c r="E12" s="70">
        <v>2013</v>
      </c>
      <c r="F12" s="70">
        <v>2014</v>
      </c>
      <c r="G12" s="70">
        <v>2015</v>
      </c>
      <c r="H12" s="70">
        <v>2016</v>
      </c>
      <c r="I12" s="70">
        <v>2017</v>
      </c>
      <c r="J12" s="70">
        <v>2018</v>
      </c>
      <c r="K12" s="70">
        <v>2019</v>
      </c>
      <c r="L12" s="71">
        <v>2020</v>
      </c>
      <c r="M12" s="1139"/>
    </row>
    <row r="13" spans="1:13" s="175" customFormat="1">
      <c r="A13" s="760" t="s">
        <v>389</v>
      </c>
      <c r="B13" s="604"/>
      <c r="C13" s="176"/>
      <c r="D13" s="177"/>
      <c r="E13" s="177"/>
      <c r="F13" s="177"/>
      <c r="G13" s="177"/>
      <c r="H13" s="177"/>
      <c r="I13" s="177"/>
      <c r="J13" s="177"/>
      <c r="K13" s="177"/>
      <c r="L13" s="104"/>
      <c r="M13" s="1072"/>
    </row>
    <row r="14" spans="1:13" s="382" customFormat="1" ht="16.5" customHeight="1">
      <c r="A14" s="382" t="s">
        <v>456</v>
      </c>
      <c r="B14" s="827"/>
      <c r="C14" s="882"/>
      <c r="D14" s="887"/>
      <c r="E14" s="887"/>
      <c r="F14" s="887"/>
      <c r="G14" s="887"/>
      <c r="H14" s="887"/>
      <c r="I14" s="887"/>
      <c r="J14" s="887"/>
      <c r="K14" s="887"/>
      <c r="L14" s="888"/>
      <c r="M14" s="1073" t="s">
        <v>479</v>
      </c>
    </row>
    <row r="15" spans="1:13" s="382" customFormat="1">
      <c r="A15" s="634" t="s">
        <v>477</v>
      </c>
      <c r="B15" s="824"/>
      <c r="C15" s="882"/>
      <c r="D15" s="887"/>
      <c r="E15" s="887"/>
      <c r="F15" s="887"/>
      <c r="G15" s="887"/>
      <c r="H15" s="887"/>
      <c r="I15" s="887"/>
      <c r="J15" s="887"/>
      <c r="K15" s="887"/>
      <c r="L15" s="888"/>
      <c r="M15" s="1073" t="s">
        <v>478</v>
      </c>
    </row>
    <row r="16" spans="1:13" s="382" customFormat="1">
      <c r="A16" s="634" t="s">
        <v>457</v>
      </c>
      <c r="B16" s="824"/>
      <c r="C16" s="882"/>
      <c r="D16" s="887"/>
      <c r="E16" s="887"/>
      <c r="F16" s="887"/>
      <c r="G16" s="887"/>
      <c r="H16" s="887"/>
      <c r="I16" s="887"/>
      <c r="J16" s="887"/>
      <c r="K16" s="887"/>
      <c r="L16" s="888"/>
      <c r="M16" s="1073" t="s">
        <v>479</v>
      </c>
    </row>
    <row r="17" spans="1:13" s="295" customFormat="1" ht="20.100000000000001" customHeight="1">
      <c r="A17" s="635" t="s">
        <v>417</v>
      </c>
      <c r="B17" s="828"/>
      <c r="C17" s="829"/>
      <c r="D17" s="825">
        <f>SUM(D14:D16)</f>
        <v>0</v>
      </c>
      <c r="E17" s="825">
        <f t="shared" ref="E17:L17" si="0">SUM(E14:E16)</f>
        <v>0</v>
      </c>
      <c r="F17" s="825">
        <f t="shared" si="0"/>
        <v>0</v>
      </c>
      <c r="G17" s="825">
        <f t="shared" si="0"/>
        <v>0</v>
      </c>
      <c r="H17" s="825">
        <f t="shared" si="0"/>
        <v>0</v>
      </c>
      <c r="I17" s="825">
        <f t="shared" si="0"/>
        <v>0</v>
      </c>
      <c r="J17" s="825">
        <f t="shared" si="0"/>
        <v>0</v>
      </c>
      <c r="K17" s="825">
        <f t="shared" si="0"/>
        <v>0</v>
      </c>
      <c r="L17" s="826">
        <f t="shared" si="0"/>
        <v>0</v>
      </c>
      <c r="M17" s="1074"/>
    </row>
    <row r="18" spans="1:13" s="295" customFormat="1" ht="20.100000000000001" customHeight="1">
      <c r="A18" s="636" t="s">
        <v>12</v>
      </c>
      <c r="B18" s="633"/>
      <c r="C18" s="468"/>
      <c r="D18" s="467"/>
      <c r="E18" s="467"/>
      <c r="F18" s="467"/>
      <c r="G18" s="467"/>
      <c r="H18" s="467"/>
      <c r="I18" s="467"/>
      <c r="J18" s="467"/>
      <c r="K18" s="467"/>
      <c r="L18" s="607"/>
      <c r="M18" s="1074"/>
    </row>
    <row r="19" spans="1:13" s="295" customFormat="1" ht="20.100000000000001" customHeight="1">
      <c r="A19" s="637" t="s">
        <v>13</v>
      </c>
      <c r="B19" s="633"/>
      <c r="C19" s="469"/>
      <c r="D19" s="469"/>
      <c r="E19" s="469"/>
      <c r="F19" s="469"/>
      <c r="G19" s="469"/>
      <c r="H19" s="469"/>
      <c r="I19" s="469"/>
      <c r="J19" s="469"/>
      <c r="K19" s="469"/>
      <c r="L19" s="633"/>
      <c r="M19" s="1074"/>
    </row>
    <row r="20" spans="1:13" ht="16.5" customHeight="1">
      <c r="A20" s="638" t="s">
        <v>148</v>
      </c>
      <c r="B20" s="15"/>
      <c r="C20" s="14"/>
      <c r="D20" s="14"/>
      <c r="E20" s="14"/>
      <c r="F20" s="14"/>
      <c r="G20" s="14"/>
      <c r="H20" s="14"/>
      <c r="I20" s="14"/>
      <c r="J20" s="14"/>
      <c r="K20" s="14"/>
      <c r="L20" s="15"/>
      <c r="M20" s="29"/>
    </row>
    <row r="21" spans="1:13">
      <c r="A21" s="15"/>
      <c r="B21" s="14"/>
      <c r="C21" s="13"/>
      <c r="D21" s="14"/>
      <c r="E21" s="14"/>
      <c r="F21" s="14"/>
      <c r="G21" s="14"/>
      <c r="H21" s="14"/>
      <c r="I21" s="14"/>
      <c r="J21" s="14"/>
      <c r="K21" s="14"/>
      <c r="L21" s="15"/>
      <c r="M21" s="29"/>
    </row>
    <row r="22" spans="1:13">
      <c r="A22" s="15" t="s">
        <v>175</v>
      </c>
      <c r="B22" s="14"/>
      <c r="C22" s="13"/>
      <c r="D22" s="14"/>
      <c r="E22" s="14"/>
      <c r="F22" s="14"/>
      <c r="G22" s="14"/>
      <c r="H22" s="14"/>
      <c r="I22" s="14"/>
      <c r="J22" s="14"/>
      <c r="K22" s="14"/>
      <c r="L22" s="15"/>
      <c r="M22" s="29"/>
    </row>
    <row r="23" spans="1:13">
      <c r="A23" s="15" t="s">
        <v>176</v>
      </c>
      <c r="B23" s="14"/>
      <c r="C23" s="13"/>
      <c r="D23" s="14"/>
      <c r="E23" s="14"/>
      <c r="F23" s="14"/>
      <c r="G23" s="14"/>
      <c r="H23" s="14"/>
      <c r="I23" s="14"/>
      <c r="J23" s="14"/>
      <c r="K23" s="14"/>
      <c r="L23" s="15"/>
      <c r="M23" s="29"/>
    </row>
    <row r="24" spans="1:13" ht="9.9499999999999993" customHeight="1">
      <c r="B24" s="13"/>
      <c r="C24" s="13"/>
      <c r="D24" s="14"/>
      <c r="E24" s="14"/>
      <c r="F24" s="14"/>
      <c r="G24" s="14"/>
      <c r="H24" s="14"/>
      <c r="I24" s="14"/>
      <c r="J24" s="14"/>
      <c r="K24" s="14"/>
      <c r="L24" s="15"/>
      <c r="M24" s="29"/>
    </row>
    <row r="25" spans="1:13">
      <c r="A25" s="2" t="s">
        <v>177</v>
      </c>
      <c r="B25" s="13"/>
      <c r="C25" s="13"/>
      <c r="D25" s="14"/>
      <c r="E25" s="14"/>
      <c r="F25" s="14"/>
      <c r="G25" s="14"/>
      <c r="H25" s="14"/>
      <c r="I25" s="14"/>
      <c r="J25" s="14"/>
      <c r="K25" s="14"/>
      <c r="L25" s="15"/>
      <c r="M25" s="29"/>
    </row>
    <row r="26" spans="1:13">
      <c r="A26" s="4" t="s">
        <v>97</v>
      </c>
      <c r="B26" s="17"/>
      <c r="C26" s="17"/>
      <c r="D26" s="18"/>
      <c r="E26" s="18"/>
      <c r="F26" s="18"/>
      <c r="G26" s="18"/>
      <c r="H26" s="18"/>
      <c r="I26" s="18"/>
      <c r="J26" s="18"/>
      <c r="K26" s="18"/>
      <c r="L26" s="19"/>
      <c r="M26" s="29"/>
    </row>
    <row r="27" spans="1:13">
      <c r="A27" s="4" t="s">
        <v>98</v>
      </c>
      <c r="B27" s="17"/>
      <c r="C27" s="17"/>
      <c r="D27" s="18"/>
      <c r="E27" s="18"/>
      <c r="F27" s="18"/>
      <c r="G27" s="18"/>
      <c r="H27" s="18"/>
      <c r="I27" s="18"/>
      <c r="J27" s="18"/>
      <c r="K27" s="18"/>
      <c r="L27" s="19"/>
      <c r="M27" s="29"/>
    </row>
    <row r="28" spans="1:13">
      <c r="A28" s="4" t="s">
        <v>99</v>
      </c>
      <c r="B28" s="17"/>
      <c r="C28" s="17"/>
      <c r="D28" s="18"/>
      <c r="E28" s="18"/>
      <c r="F28" s="18"/>
      <c r="G28" s="18"/>
      <c r="H28" s="18"/>
      <c r="I28" s="18"/>
      <c r="J28" s="18"/>
      <c r="K28" s="18"/>
      <c r="L28" s="19"/>
      <c r="M28" s="29"/>
    </row>
    <row r="29" spans="1:13" ht="9.9499999999999993" customHeight="1">
      <c r="B29" s="13"/>
      <c r="C29" s="13"/>
      <c r="D29" s="14"/>
      <c r="E29" s="14"/>
      <c r="F29" s="14"/>
      <c r="G29" s="14"/>
      <c r="H29" s="14"/>
      <c r="I29" s="14"/>
      <c r="J29" s="14"/>
      <c r="K29" s="14"/>
      <c r="L29" s="15"/>
      <c r="M29" s="29"/>
    </row>
    <row r="30" spans="1:13">
      <c r="A30" s="2" t="s">
        <v>265</v>
      </c>
      <c r="B30" s="13"/>
      <c r="C30" s="13"/>
      <c r="D30" s="14"/>
      <c r="E30" s="14"/>
      <c r="F30" s="14"/>
      <c r="G30" s="14"/>
      <c r="H30" s="14"/>
      <c r="I30" s="14"/>
      <c r="J30" s="14"/>
      <c r="K30" s="14"/>
      <c r="L30" s="15"/>
      <c r="M30" s="29"/>
    </row>
    <row r="31" spans="1:13">
      <c r="A31" s="4" t="s">
        <v>97</v>
      </c>
      <c r="B31" s="877"/>
      <c r="C31" s="878" t="e">
        <f>C60/B60-1</f>
        <v>#DIV/0!</v>
      </c>
      <c r="D31" s="879" t="e">
        <f t="shared" ref="D31:L31" si="1">D60/C60-1</f>
        <v>#DIV/0!</v>
      </c>
      <c r="E31" s="879" t="e">
        <f t="shared" si="1"/>
        <v>#DIV/0!</v>
      </c>
      <c r="F31" s="879" t="e">
        <f t="shared" si="1"/>
        <v>#DIV/0!</v>
      </c>
      <c r="G31" s="879" t="e">
        <f t="shared" si="1"/>
        <v>#DIV/0!</v>
      </c>
      <c r="H31" s="879" t="e">
        <f t="shared" si="1"/>
        <v>#DIV/0!</v>
      </c>
      <c r="I31" s="879" t="e">
        <f t="shared" si="1"/>
        <v>#DIV/0!</v>
      </c>
      <c r="J31" s="879" t="e">
        <f t="shared" si="1"/>
        <v>#DIV/0!</v>
      </c>
      <c r="K31" s="879" t="e">
        <f t="shared" si="1"/>
        <v>#DIV/0!</v>
      </c>
      <c r="L31" s="880" t="e">
        <f t="shared" si="1"/>
        <v>#DIV/0!</v>
      </c>
      <c r="M31" s="29"/>
    </row>
    <row r="32" spans="1:13">
      <c r="A32" s="4" t="s">
        <v>98</v>
      </c>
      <c r="B32" s="877"/>
      <c r="C32" s="878" t="e">
        <f t="shared" ref="C32:L32" si="2">C61/B61-1</f>
        <v>#DIV/0!</v>
      </c>
      <c r="D32" s="879" t="e">
        <f t="shared" si="2"/>
        <v>#DIV/0!</v>
      </c>
      <c r="E32" s="879" t="e">
        <f t="shared" si="2"/>
        <v>#DIV/0!</v>
      </c>
      <c r="F32" s="879" t="e">
        <f t="shared" si="2"/>
        <v>#DIV/0!</v>
      </c>
      <c r="G32" s="879" t="e">
        <f t="shared" si="2"/>
        <v>#DIV/0!</v>
      </c>
      <c r="H32" s="879" t="e">
        <f t="shared" si="2"/>
        <v>#DIV/0!</v>
      </c>
      <c r="I32" s="879" t="e">
        <f t="shared" si="2"/>
        <v>#DIV/0!</v>
      </c>
      <c r="J32" s="879" t="e">
        <f t="shared" si="2"/>
        <v>#DIV/0!</v>
      </c>
      <c r="K32" s="879" t="e">
        <f t="shared" si="2"/>
        <v>#DIV/0!</v>
      </c>
      <c r="L32" s="880" t="e">
        <f t="shared" si="2"/>
        <v>#DIV/0!</v>
      </c>
      <c r="M32" s="29"/>
    </row>
    <row r="33" spans="1:13">
      <c r="A33" s="4" t="s">
        <v>99</v>
      </c>
      <c r="B33" s="877"/>
      <c r="C33" s="878" t="e">
        <f t="shared" ref="C33:L33" si="3">C62/B62-1</f>
        <v>#DIV/0!</v>
      </c>
      <c r="D33" s="879" t="e">
        <f t="shared" si="3"/>
        <v>#DIV/0!</v>
      </c>
      <c r="E33" s="879" t="e">
        <f t="shared" si="3"/>
        <v>#DIV/0!</v>
      </c>
      <c r="F33" s="879" t="e">
        <f t="shared" si="3"/>
        <v>#DIV/0!</v>
      </c>
      <c r="G33" s="879" t="e">
        <f t="shared" si="3"/>
        <v>#DIV/0!</v>
      </c>
      <c r="H33" s="879" t="e">
        <f t="shared" si="3"/>
        <v>#DIV/0!</v>
      </c>
      <c r="I33" s="879" t="e">
        <f t="shared" si="3"/>
        <v>#DIV/0!</v>
      </c>
      <c r="J33" s="879" t="e">
        <f t="shared" si="3"/>
        <v>#DIV/0!</v>
      </c>
      <c r="K33" s="879" t="e">
        <f t="shared" si="3"/>
        <v>#DIV/0!</v>
      </c>
      <c r="L33" s="880" t="e">
        <f t="shared" si="3"/>
        <v>#DIV/0!</v>
      </c>
      <c r="M33" s="29"/>
    </row>
    <row r="34" spans="1:13" ht="9.9499999999999993" customHeight="1">
      <c r="B34" s="13"/>
      <c r="C34" s="13"/>
      <c r="D34" s="14"/>
      <c r="E34" s="14"/>
      <c r="F34" s="14"/>
      <c r="G34" s="14"/>
      <c r="H34" s="14"/>
      <c r="I34" s="14"/>
      <c r="J34" s="14"/>
      <c r="K34" s="14"/>
      <c r="L34" s="15"/>
      <c r="M34" s="29"/>
    </row>
    <row r="35" spans="1:13">
      <c r="A35" t="s">
        <v>100</v>
      </c>
      <c r="B35" s="13"/>
      <c r="C35" s="13"/>
      <c r="D35" s="14"/>
      <c r="E35" s="14"/>
      <c r="F35" s="14"/>
      <c r="G35" s="14"/>
      <c r="H35" s="14"/>
      <c r="I35" s="14"/>
      <c r="J35" s="14"/>
      <c r="K35" s="14"/>
      <c r="L35" s="15"/>
      <c r="M35" s="29"/>
    </row>
    <row r="36" spans="1:13" ht="9.9499999999999993" customHeight="1">
      <c r="B36" s="13"/>
      <c r="C36" s="13"/>
      <c r="D36" s="14"/>
      <c r="E36" s="14"/>
      <c r="F36" s="14"/>
      <c r="G36" s="14"/>
      <c r="H36" s="14"/>
      <c r="I36" s="14"/>
      <c r="J36" s="14"/>
      <c r="K36" s="14"/>
      <c r="L36" s="15"/>
      <c r="M36" s="29"/>
    </row>
    <row r="37" spans="1:13">
      <c r="A37" s="14" t="s">
        <v>179</v>
      </c>
      <c r="B37" s="13"/>
      <c r="C37" s="13"/>
      <c r="D37" s="14"/>
      <c r="E37" s="14"/>
      <c r="F37" s="14"/>
      <c r="G37" s="14"/>
      <c r="H37" s="14"/>
      <c r="I37" s="14"/>
      <c r="J37" s="14"/>
      <c r="K37" s="14"/>
      <c r="L37" s="15"/>
      <c r="M37" s="31"/>
    </row>
    <row r="38" spans="1:13">
      <c r="A38" s="8" t="s">
        <v>180</v>
      </c>
      <c r="B38" s="11"/>
      <c r="C38" s="11"/>
      <c r="D38" s="8"/>
      <c r="E38" s="8"/>
      <c r="F38" s="8"/>
      <c r="G38" s="8"/>
      <c r="H38" s="8"/>
      <c r="I38" s="8"/>
      <c r="J38" s="8"/>
      <c r="K38" s="8"/>
      <c r="L38" s="12"/>
      <c r="M38" s="40"/>
    </row>
    <row r="39" spans="1:13" ht="9.9499999999999993" customHeight="1">
      <c r="B39" s="13"/>
      <c r="C39" s="13"/>
      <c r="D39" s="14"/>
      <c r="E39" s="14"/>
      <c r="F39" s="14"/>
      <c r="G39" s="14"/>
      <c r="H39" s="14"/>
      <c r="I39" s="14"/>
      <c r="J39" s="14"/>
      <c r="K39" s="14"/>
      <c r="L39" s="15"/>
      <c r="M39" s="29"/>
    </row>
    <row r="40" spans="1:13" ht="17.25">
      <c r="A40" s="3" t="s">
        <v>178</v>
      </c>
      <c r="B40" s="13"/>
      <c r="C40" s="13"/>
      <c r="D40" s="14"/>
      <c r="E40" s="14"/>
      <c r="F40" s="14"/>
      <c r="G40" s="14"/>
      <c r="H40" s="14"/>
      <c r="I40" s="14"/>
      <c r="J40" s="14"/>
      <c r="K40" s="14"/>
      <c r="L40" s="15"/>
      <c r="M40" s="29"/>
    </row>
    <row r="41" spans="1:13" ht="9.9499999999999993" customHeight="1">
      <c r="B41" s="13"/>
      <c r="C41" s="13"/>
      <c r="D41" s="14"/>
      <c r="E41" s="14"/>
      <c r="F41" s="14"/>
      <c r="G41" s="14"/>
      <c r="H41" s="14"/>
      <c r="I41" s="14"/>
      <c r="J41" s="14"/>
      <c r="K41" s="14"/>
      <c r="L41" s="15"/>
      <c r="M41" s="29"/>
    </row>
    <row r="42" spans="1:13">
      <c r="A42" s="2" t="s">
        <v>132</v>
      </c>
      <c r="B42" s="13"/>
      <c r="C42" s="13"/>
      <c r="D42" s="14"/>
      <c r="E42" s="14"/>
      <c r="F42" s="14"/>
      <c r="G42" s="14"/>
      <c r="H42" s="14"/>
      <c r="I42" s="14"/>
      <c r="J42" s="14"/>
      <c r="K42" s="14"/>
      <c r="L42" s="15"/>
      <c r="M42" s="29"/>
    </row>
    <row r="43" spans="1:13">
      <c r="A43" s="1" t="s">
        <v>181</v>
      </c>
      <c r="B43" s="13"/>
      <c r="C43" s="13"/>
      <c r="D43" s="14"/>
      <c r="E43" s="14"/>
      <c r="F43" s="14"/>
      <c r="G43" s="14"/>
      <c r="H43" s="14"/>
      <c r="I43" s="14"/>
      <c r="J43" s="14"/>
      <c r="K43" s="14"/>
      <c r="L43" s="15"/>
      <c r="M43" s="29"/>
    </row>
    <row r="44" spans="1:13">
      <c r="A44" s="1" t="s">
        <v>183</v>
      </c>
      <c r="B44" s="13"/>
      <c r="C44" s="13"/>
      <c r="D44" s="14"/>
      <c r="E44" s="14"/>
      <c r="F44" s="14"/>
      <c r="G44" s="14"/>
      <c r="H44" s="14"/>
      <c r="I44" s="14"/>
      <c r="J44" s="14"/>
      <c r="K44" s="14"/>
      <c r="L44" s="15"/>
      <c r="M44" s="29"/>
    </row>
    <row r="45" spans="1:13" ht="9.9499999999999993" customHeight="1">
      <c r="A45" s="1"/>
      <c r="B45" s="13"/>
      <c r="C45" s="13"/>
      <c r="D45" s="14"/>
      <c r="E45" s="14"/>
      <c r="F45" s="14"/>
      <c r="G45" s="14"/>
      <c r="H45" s="14"/>
      <c r="I45" s="14"/>
      <c r="J45" s="14"/>
      <c r="K45" s="14"/>
      <c r="L45" s="15"/>
      <c r="M45" s="29"/>
    </row>
    <row r="46" spans="1:13">
      <c r="A46" s="2" t="s">
        <v>153</v>
      </c>
      <c r="B46" s="13"/>
      <c r="C46" s="13"/>
      <c r="D46" s="14"/>
      <c r="E46" s="14"/>
      <c r="F46" s="14"/>
      <c r="G46" s="14"/>
      <c r="H46" s="14"/>
      <c r="I46" s="14"/>
      <c r="J46" s="14"/>
      <c r="K46" s="14"/>
      <c r="L46" s="15"/>
      <c r="M46" s="29"/>
    </row>
    <row r="47" spans="1:13">
      <c r="A47" s="1" t="s">
        <v>181</v>
      </c>
      <c r="B47" s="13"/>
      <c r="C47" s="13"/>
      <c r="D47" s="14"/>
      <c r="E47" s="14"/>
      <c r="F47" s="14"/>
      <c r="G47" s="14"/>
      <c r="H47" s="14"/>
      <c r="I47" s="14"/>
      <c r="J47" s="14"/>
      <c r="K47" s="14"/>
      <c r="L47" s="15"/>
      <c r="M47" s="29"/>
    </row>
    <row r="48" spans="1:13">
      <c r="A48" s="47" t="s">
        <v>183</v>
      </c>
      <c r="B48" s="13"/>
      <c r="C48" s="13"/>
      <c r="D48" s="14"/>
      <c r="E48" s="14"/>
      <c r="F48" s="14"/>
      <c r="G48" s="14"/>
      <c r="H48" s="14"/>
      <c r="I48" s="14"/>
      <c r="J48" s="14"/>
      <c r="K48" s="14"/>
      <c r="L48" s="15"/>
      <c r="M48" s="31"/>
    </row>
    <row r="49" spans="1:13" ht="9.9499999999999993" customHeight="1">
      <c r="A49" s="14"/>
      <c r="B49" s="13"/>
      <c r="C49" s="13"/>
      <c r="D49" s="14"/>
      <c r="E49" s="14"/>
      <c r="F49" s="14"/>
      <c r="G49" s="14"/>
      <c r="H49" s="14"/>
      <c r="I49" s="14"/>
      <c r="J49" s="14"/>
      <c r="K49" s="14"/>
      <c r="L49" s="15"/>
      <c r="M49" s="31"/>
    </row>
    <row r="50" spans="1:13">
      <c r="A50" s="21" t="s">
        <v>147</v>
      </c>
      <c r="B50" s="11"/>
      <c r="C50" s="11"/>
      <c r="D50" s="8"/>
      <c r="E50" s="8"/>
      <c r="F50" s="8"/>
      <c r="G50" s="8"/>
      <c r="H50" s="8"/>
      <c r="I50" s="8"/>
      <c r="J50" s="8"/>
      <c r="K50" s="8"/>
      <c r="L50" s="12"/>
      <c r="M50" s="40"/>
    </row>
    <row r="51" spans="1:13" ht="9.9499999999999993" customHeight="1">
      <c r="B51" s="13"/>
      <c r="C51" s="13"/>
      <c r="D51" s="14"/>
      <c r="E51" s="14"/>
      <c r="F51" s="14"/>
      <c r="G51" s="14"/>
      <c r="H51" s="14"/>
      <c r="I51" s="14"/>
      <c r="J51" s="14"/>
      <c r="K51" s="14"/>
      <c r="L51" s="15"/>
      <c r="M51" s="29"/>
    </row>
    <row r="52" spans="1:13" ht="17.25">
      <c r="A52" s="3" t="s">
        <v>149</v>
      </c>
      <c r="B52" s="13"/>
      <c r="C52" s="13"/>
      <c r="D52" s="14"/>
      <c r="E52" s="14"/>
      <c r="F52" s="14"/>
      <c r="G52" s="14"/>
      <c r="H52" s="14"/>
      <c r="I52" s="14"/>
      <c r="J52" s="14"/>
      <c r="K52" s="14"/>
      <c r="L52" s="15"/>
      <c r="M52" s="29"/>
    </row>
    <row r="53" spans="1:13" ht="9.9499999999999993" customHeight="1">
      <c r="B53" s="13"/>
      <c r="C53" s="13"/>
      <c r="D53" s="14"/>
      <c r="E53" s="14"/>
      <c r="F53" s="14"/>
      <c r="G53" s="14"/>
      <c r="H53" s="14"/>
      <c r="I53" s="14"/>
      <c r="J53" s="14"/>
      <c r="K53" s="14"/>
      <c r="L53" s="15"/>
      <c r="M53" s="29"/>
    </row>
    <row r="54" spans="1:13">
      <c r="A54" s="2" t="s">
        <v>266</v>
      </c>
      <c r="B54" s="13"/>
      <c r="C54" s="13"/>
      <c r="D54" s="14"/>
      <c r="E54" s="14"/>
      <c r="F54" s="14"/>
      <c r="G54" s="14"/>
      <c r="H54" s="14"/>
      <c r="I54" s="14"/>
      <c r="J54" s="14"/>
      <c r="K54" s="14"/>
      <c r="L54" s="15"/>
      <c r="M54" s="29"/>
    </row>
    <row r="55" spans="1:13">
      <c r="A55" s="4" t="s">
        <v>97</v>
      </c>
      <c r="B55" s="1066"/>
      <c r="C55" s="1066"/>
      <c r="D55" s="1067"/>
      <c r="E55" s="1067"/>
      <c r="F55" s="1067"/>
      <c r="G55" s="1067"/>
      <c r="H55" s="1067"/>
      <c r="I55" s="1067"/>
      <c r="J55" s="1067"/>
      <c r="K55" s="1067"/>
      <c r="L55" s="1068"/>
      <c r="M55" s="29"/>
    </row>
    <row r="56" spans="1:13">
      <c r="A56" s="4" t="s">
        <v>98</v>
      </c>
      <c r="B56" s="1066"/>
      <c r="C56" s="1066"/>
      <c r="D56" s="1067"/>
      <c r="E56" s="1067"/>
      <c r="F56" s="1067"/>
      <c r="G56" s="1067"/>
      <c r="H56" s="1067"/>
      <c r="I56" s="1067"/>
      <c r="J56" s="1067"/>
      <c r="K56" s="1067"/>
      <c r="L56" s="1068"/>
      <c r="M56" s="29"/>
    </row>
    <row r="57" spans="1:13">
      <c r="A57" s="4" t="s">
        <v>99</v>
      </c>
      <c r="B57" s="1066"/>
      <c r="C57" s="1066"/>
      <c r="D57" s="1067"/>
      <c r="E57" s="1067"/>
      <c r="F57" s="1067"/>
      <c r="G57" s="1067"/>
      <c r="H57" s="1067"/>
      <c r="I57" s="1067"/>
      <c r="J57" s="1067"/>
      <c r="K57" s="1067"/>
      <c r="L57" s="1068"/>
      <c r="M57" s="29"/>
    </row>
    <row r="58" spans="1:13" ht="9.9499999999999993" customHeight="1">
      <c r="B58" s="1069"/>
      <c r="C58" s="1069"/>
      <c r="D58" s="1070"/>
      <c r="E58" s="1070"/>
      <c r="F58" s="1070"/>
      <c r="G58" s="1070"/>
      <c r="H58" s="1070"/>
      <c r="I58" s="1070"/>
      <c r="J58" s="1070"/>
      <c r="K58" s="1070"/>
      <c r="L58" s="1071"/>
      <c r="M58" s="29"/>
    </row>
    <row r="59" spans="1:13">
      <c r="A59" s="2" t="s">
        <v>102</v>
      </c>
      <c r="B59" s="1069"/>
      <c r="C59" s="1069"/>
      <c r="D59" s="1070"/>
      <c r="E59" s="1070"/>
      <c r="F59" s="1070"/>
      <c r="G59" s="1070"/>
      <c r="H59" s="1070"/>
      <c r="I59" s="1070"/>
      <c r="J59" s="1070"/>
      <c r="K59" s="1070"/>
      <c r="L59" s="1071"/>
      <c r="M59" s="29"/>
    </row>
    <row r="60" spans="1:13">
      <c r="A60" s="4" t="s">
        <v>97</v>
      </c>
      <c r="B60" s="1066"/>
      <c r="C60" s="1066"/>
      <c r="D60" s="1067"/>
      <c r="E60" s="1067"/>
      <c r="F60" s="1067"/>
      <c r="G60" s="1067"/>
      <c r="H60" s="1067"/>
      <c r="I60" s="1067"/>
      <c r="J60" s="1067"/>
      <c r="K60" s="1067"/>
      <c r="L60" s="1068"/>
      <c r="M60" s="29"/>
    </row>
    <row r="61" spans="1:13">
      <c r="A61" s="4" t="s">
        <v>98</v>
      </c>
      <c r="B61" s="1066"/>
      <c r="C61" s="1066"/>
      <c r="D61" s="1067"/>
      <c r="E61" s="1067"/>
      <c r="F61" s="1067"/>
      <c r="G61" s="1067"/>
      <c r="H61" s="1067"/>
      <c r="I61" s="1067"/>
      <c r="J61" s="1067"/>
      <c r="K61" s="1067"/>
      <c r="L61" s="1068"/>
      <c r="M61" s="29"/>
    </row>
    <row r="62" spans="1:13">
      <c r="A62" s="4" t="s">
        <v>99</v>
      </c>
      <c r="B62" s="1066"/>
      <c r="C62" s="1066"/>
      <c r="D62" s="1067"/>
      <c r="E62" s="1067"/>
      <c r="F62" s="1067"/>
      <c r="G62" s="1067"/>
      <c r="H62" s="1067"/>
      <c r="I62" s="1067"/>
      <c r="J62" s="1067"/>
      <c r="K62" s="1067"/>
      <c r="L62" s="1068"/>
      <c r="M62" s="29"/>
    </row>
    <row r="63" spans="1:13" ht="9.9499999999999993" customHeight="1">
      <c r="B63" s="13"/>
      <c r="C63" s="13"/>
      <c r="D63" s="14"/>
      <c r="E63" s="14"/>
      <c r="F63" s="14"/>
      <c r="G63" s="14"/>
      <c r="H63" s="14"/>
      <c r="I63" s="14"/>
      <c r="J63" s="14"/>
      <c r="K63" s="14"/>
      <c r="L63" s="15"/>
      <c r="M63" s="29"/>
    </row>
    <row r="64" spans="1:13">
      <c r="A64" s="2" t="s">
        <v>103</v>
      </c>
      <c r="B64" s="13"/>
      <c r="C64" s="13"/>
      <c r="D64" s="14"/>
      <c r="E64" s="14"/>
      <c r="F64" s="14"/>
      <c r="G64" s="14"/>
      <c r="H64" s="14"/>
      <c r="I64" s="14"/>
      <c r="J64" s="14"/>
      <c r="K64" s="14"/>
      <c r="L64" s="15"/>
      <c r="M64" s="29"/>
    </row>
    <row r="65" spans="1:13">
      <c r="A65" s="4" t="s">
        <v>97</v>
      </c>
      <c r="B65" s="17"/>
      <c r="C65" s="17"/>
      <c r="D65" s="18"/>
      <c r="E65" s="18"/>
      <c r="F65" s="18"/>
      <c r="G65" s="18"/>
      <c r="H65" s="18"/>
      <c r="I65" s="18"/>
      <c r="J65" s="18"/>
      <c r="K65" s="18"/>
      <c r="L65" s="19"/>
      <c r="M65" s="29"/>
    </row>
    <row r="66" spans="1:13">
      <c r="A66" s="4" t="s">
        <v>98</v>
      </c>
      <c r="B66" s="17"/>
      <c r="C66" s="17"/>
      <c r="D66" s="18"/>
      <c r="E66" s="18"/>
      <c r="F66" s="18"/>
      <c r="G66" s="18"/>
      <c r="H66" s="18"/>
      <c r="I66" s="18"/>
      <c r="J66" s="18"/>
      <c r="K66" s="18"/>
      <c r="L66" s="19"/>
      <c r="M66" s="29"/>
    </row>
    <row r="67" spans="1:13">
      <c r="A67" s="4" t="s">
        <v>99</v>
      </c>
      <c r="B67" s="17"/>
      <c r="C67" s="17"/>
      <c r="D67" s="18"/>
      <c r="E67" s="18"/>
      <c r="F67" s="18"/>
      <c r="G67" s="18"/>
      <c r="H67" s="18"/>
      <c r="I67" s="18"/>
      <c r="J67" s="18"/>
      <c r="K67" s="18"/>
      <c r="L67" s="19"/>
      <c r="M67" s="29"/>
    </row>
    <row r="68" spans="1:13" ht="9.9499999999999993" customHeight="1">
      <c r="B68" s="13"/>
      <c r="C68" s="13"/>
      <c r="D68" s="14"/>
      <c r="E68" s="14"/>
      <c r="F68" s="14"/>
      <c r="G68" s="14"/>
      <c r="H68" s="14"/>
      <c r="I68" s="14"/>
      <c r="J68" s="14"/>
      <c r="K68" s="14"/>
      <c r="L68" s="15"/>
      <c r="M68" s="29"/>
    </row>
    <row r="69" spans="1:13">
      <c r="A69" s="2" t="s">
        <v>184</v>
      </c>
      <c r="B69" s="13"/>
      <c r="C69" s="13"/>
      <c r="D69" s="14"/>
      <c r="E69" s="14"/>
      <c r="F69" s="14"/>
      <c r="G69" s="14"/>
      <c r="H69" s="14"/>
      <c r="I69" s="14"/>
      <c r="J69" s="14"/>
      <c r="K69" s="14"/>
      <c r="L69" s="15"/>
      <c r="M69" s="29"/>
    </row>
    <row r="70" spans="1:13">
      <c r="A70" s="4" t="s">
        <v>97</v>
      </c>
      <c r="B70" s="13"/>
      <c r="C70" s="13"/>
      <c r="D70" s="14"/>
      <c r="E70" s="14"/>
      <c r="F70" s="14"/>
      <c r="G70" s="14"/>
      <c r="H70" s="14"/>
      <c r="I70" s="14"/>
      <c r="J70" s="14"/>
      <c r="K70" s="14"/>
      <c r="L70" s="15"/>
      <c r="M70" s="29"/>
    </row>
    <row r="71" spans="1:13">
      <c r="A71" s="4" t="s">
        <v>98</v>
      </c>
      <c r="B71" s="13"/>
      <c r="C71" s="13"/>
      <c r="D71" s="14"/>
      <c r="E71" s="14"/>
      <c r="F71" s="14"/>
      <c r="G71" s="14"/>
      <c r="H71" s="14"/>
      <c r="I71" s="14"/>
      <c r="J71" s="14"/>
      <c r="K71" s="14"/>
      <c r="L71" s="15"/>
      <c r="M71" s="29"/>
    </row>
    <row r="72" spans="1:13">
      <c r="A72" s="4" t="s">
        <v>99</v>
      </c>
      <c r="B72" s="13"/>
      <c r="C72" s="13"/>
      <c r="D72" s="14"/>
      <c r="E72" s="14"/>
      <c r="F72" s="14"/>
      <c r="G72" s="14"/>
      <c r="H72" s="14"/>
      <c r="I72" s="14"/>
      <c r="J72" s="14"/>
      <c r="K72" s="14"/>
      <c r="L72" s="15"/>
      <c r="M72" s="29"/>
    </row>
    <row r="73" spans="1:13" ht="9.9499999999999993" customHeight="1">
      <c r="A73" s="4"/>
      <c r="B73" s="13"/>
      <c r="C73" s="13"/>
      <c r="D73" s="14"/>
      <c r="E73" s="14"/>
      <c r="F73" s="14"/>
      <c r="G73" s="14"/>
      <c r="H73" s="14"/>
      <c r="I73" s="14"/>
      <c r="J73" s="14"/>
      <c r="K73" s="14"/>
      <c r="L73" s="15"/>
      <c r="M73" s="29"/>
    </row>
    <row r="74" spans="1:13">
      <c r="A74" s="2" t="s">
        <v>180</v>
      </c>
      <c r="B74" s="13"/>
      <c r="C74" s="13"/>
      <c r="D74" s="14"/>
      <c r="E74" s="14"/>
      <c r="F74" s="14"/>
      <c r="G74" s="14"/>
      <c r="H74" s="14"/>
      <c r="I74" s="14"/>
      <c r="J74" s="14"/>
      <c r="K74" s="14"/>
      <c r="L74" s="15"/>
      <c r="M74" s="29"/>
    </row>
    <row r="75" spans="1:13">
      <c r="A75" s="4" t="s">
        <v>97</v>
      </c>
      <c r="B75" s="13"/>
      <c r="C75" s="13"/>
      <c r="D75" s="14"/>
      <c r="E75" s="14"/>
      <c r="F75" s="14"/>
      <c r="G75" s="14"/>
      <c r="H75" s="14"/>
      <c r="I75" s="14"/>
      <c r="J75" s="14"/>
      <c r="K75" s="14"/>
      <c r="L75" s="15"/>
      <c r="M75" s="29"/>
    </row>
    <row r="76" spans="1:13">
      <c r="A76" s="4" t="s">
        <v>98</v>
      </c>
      <c r="B76" s="13"/>
      <c r="C76" s="13"/>
      <c r="D76" s="14"/>
      <c r="E76" s="14"/>
      <c r="F76" s="14"/>
      <c r="G76" s="14"/>
      <c r="H76" s="14"/>
      <c r="I76" s="14"/>
      <c r="J76" s="14"/>
      <c r="K76" s="14"/>
      <c r="L76" s="15"/>
      <c r="M76" s="29"/>
    </row>
    <row r="77" spans="1:13">
      <c r="A77" s="4" t="s">
        <v>99</v>
      </c>
      <c r="B77" s="13"/>
      <c r="C77" s="13"/>
      <c r="D77" s="14"/>
      <c r="E77" s="14"/>
      <c r="F77" s="14"/>
      <c r="G77" s="14"/>
      <c r="H77" s="14"/>
      <c r="I77" s="14"/>
      <c r="J77" s="14"/>
      <c r="K77" s="14"/>
      <c r="L77" s="15"/>
      <c r="M77" s="29"/>
    </row>
    <row r="78" spans="1:13" s="14" customFormat="1" ht="9.9499999999999993" customHeight="1">
      <c r="A78" s="105"/>
      <c r="B78" s="22"/>
      <c r="C78" s="22"/>
      <c r="D78" s="7"/>
      <c r="E78" s="7"/>
      <c r="F78" s="7"/>
      <c r="G78" s="7"/>
      <c r="H78" s="7"/>
      <c r="I78" s="7"/>
      <c r="J78" s="7"/>
      <c r="K78" s="7"/>
      <c r="L78" s="23"/>
      <c r="M78" s="162"/>
    </row>
    <row r="79" spans="1:13">
      <c r="A79" s="43" t="s">
        <v>185</v>
      </c>
      <c r="B79" s="189">
        <f>SUM(B80:B82)</f>
        <v>0</v>
      </c>
      <c r="C79" s="189">
        <f t="shared" ref="C79:L79" si="4">SUM(C80:C82)</f>
        <v>0</v>
      </c>
      <c r="D79" s="190">
        <f t="shared" si="4"/>
        <v>0</v>
      </c>
      <c r="E79" s="190">
        <f t="shared" si="4"/>
        <v>0</v>
      </c>
      <c r="F79" s="190">
        <f t="shared" si="4"/>
        <v>0</v>
      </c>
      <c r="G79" s="190">
        <f t="shared" si="4"/>
        <v>0</v>
      </c>
      <c r="H79" s="190">
        <f t="shared" si="4"/>
        <v>0</v>
      </c>
      <c r="I79" s="190">
        <f t="shared" si="4"/>
        <v>0</v>
      </c>
      <c r="J79" s="190">
        <f t="shared" si="4"/>
        <v>0</v>
      </c>
      <c r="K79" s="190">
        <f t="shared" si="4"/>
        <v>0</v>
      </c>
      <c r="L79" s="191">
        <f t="shared" si="4"/>
        <v>0</v>
      </c>
      <c r="M79" s="31"/>
    </row>
    <row r="80" spans="1:13">
      <c r="A80" s="4" t="s">
        <v>97</v>
      </c>
      <c r="B80" s="189">
        <f>B55*B60/10^3</f>
        <v>0</v>
      </c>
      <c r="C80" s="189">
        <f t="shared" ref="C80:L80" si="5">C55*C60/10^3</f>
        <v>0</v>
      </c>
      <c r="D80" s="190">
        <f t="shared" si="5"/>
        <v>0</v>
      </c>
      <c r="E80" s="190">
        <f t="shared" si="5"/>
        <v>0</v>
      </c>
      <c r="F80" s="190">
        <f t="shared" si="5"/>
        <v>0</v>
      </c>
      <c r="G80" s="190">
        <f t="shared" si="5"/>
        <v>0</v>
      </c>
      <c r="H80" s="190">
        <f t="shared" si="5"/>
        <v>0</v>
      </c>
      <c r="I80" s="190">
        <f t="shared" si="5"/>
        <v>0</v>
      </c>
      <c r="J80" s="190">
        <f t="shared" si="5"/>
        <v>0</v>
      </c>
      <c r="K80" s="190">
        <f t="shared" si="5"/>
        <v>0</v>
      </c>
      <c r="L80" s="191">
        <f t="shared" si="5"/>
        <v>0</v>
      </c>
      <c r="M80" s="29"/>
    </row>
    <row r="81" spans="1:13">
      <c r="A81" s="4" t="s">
        <v>98</v>
      </c>
      <c r="B81" s="189">
        <f t="shared" ref="B81:L82" si="6">B56*B61/10^3</f>
        <v>0</v>
      </c>
      <c r="C81" s="189">
        <f t="shared" si="6"/>
        <v>0</v>
      </c>
      <c r="D81" s="190">
        <f t="shared" si="6"/>
        <v>0</v>
      </c>
      <c r="E81" s="190">
        <f t="shared" si="6"/>
        <v>0</v>
      </c>
      <c r="F81" s="190">
        <f t="shared" si="6"/>
        <v>0</v>
      </c>
      <c r="G81" s="190">
        <f t="shared" si="6"/>
        <v>0</v>
      </c>
      <c r="H81" s="190">
        <f t="shared" si="6"/>
        <v>0</v>
      </c>
      <c r="I81" s="190">
        <f t="shared" si="6"/>
        <v>0</v>
      </c>
      <c r="J81" s="190">
        <f t="shared" si="6"/>
        <v>0</v>
      </c>
      <c r="K81" s="190">
        <f t="shared" si="6"/>
        <v>0</v>
      </c>
      <c r="L81" s="191">
        <f t="shared" si="6"/>
        <v>0</v>
      </c>
      <c r="M81" s="29"/>
    </row>
    <row r="82" spans="1:13">
      <c r="A82" s="4" t="s">
        <v>99</v>
      </c>
      <c r="B82" s="189">
        <f t="shared" si="6"/>
        <v>0</v>
      </c>
      <c r="C82" s="189">
        <f t="shared" si="6"/>
        <v>0</v>
      </c>
      <c r="D82" s="190">
        <f t="shared" si="6"/>
        <v>0</v>
      </c>
      <c r="E82" s="190">
        <f t="shared" si="6"/>
        <v>0</v>
      </c>
      <c r="F82" s="190">
        <f t="shared" si="6"/>
        <v>0</v>
      </c>
      <c r="G82" s="190">
        <f t="shared" si="6"/>
        <v>0</v>
      </c>
      <c r="H82" s="190">
        <f t="shared" si="6"/>
        <v>0</v>
      </c>
      <c r="I82" s="190">
        <f t="shared" si="6"/>
        <v>0</v>
      </c>
      <c r="J82" s="190">
        <f t="shared" si="6"/>
        <v>0</v>
      </c>
      <c r="K82" s="190">
        <f t="shared" si="6"/>
        <v>0</v>
      </c>
      <c r="L82" s="191">
        <f t="shared" si="6"/>
        <v>0</v>
      </c>
      <c r="M82" s="29"/>
    </row>
    <row r="83" spans="1:13">
      <c r="A83" s="21" t="s">
        <v>186</v>
      </c>
      <c r="B83" s="1075" t="e">
        <f>SUM(B80:B82)/ECO!G39</f>
        <v>#DIV/0!</v>
      </c>
      <c r="C83" s="1075">
        <f>SUM(C80:C82)/ECO!H39</f>
        <v>0</v>
      </c>
      <c r="D83" s="1076">
        <f>SUM(D80:D82)/ECO!I39</f>
        <v>0</v>
      </c>
      <c r="E83" s="1076">
        <f>SUM(E80:E82)/ECO!J39</f>
        <v>0</v>
      </c>
      <c r="F83" s="1076">
        <f>SUM(F80:F82)/ECO!K39</f>
        <v>0</v>
      </c>
      <c r="G83" s="1076">
        <f>SUM(G80:G82)/ECO!L39</f>
        <v>0</v>
      </c>
      <c r="H83" s="1076">
        <f>SUM(H80:H82)/ECO!M39</f>
        <v>0</v>
      </c>
      <c r="I83" s="1076">
        <f>SUM(I80:I82)/ECO!N39</f>
        <v>0</v>
      </c>
      <c r="J83" s="1076">
        <f>SUM(J80:J82)/ECO!O39</f>
        <v>0</v>
      </c>
      <c r="K83" s="1076">
        <f>SUM(K80:K82)/ECO!P39</f>
        <v>0</v>
      </c>
      <c r="L83" s="1077">
        <f>SUM(L80:L82)/ECO!Q39</f>
        <v>0</v>
      </c>
      <c r="M83" s="40"/>
    </row>
    <row r="84" spans="1:13" hidden="1">
      <c r="A84" s="44" t="s">
        <v>97</v>
      </c>
      <c r="B84" s="13"/>
      <c r="C84" s="13"/>
      <c r="D84" s="14"/>
      <c r="E84" s="14"/>
      <c r="F84" s="14"/>
      <c r="G84" s="14"/>
      <c r="H84" s="14"/>
      <c r="I84" s="14"/>
      <c r="J84" s="14"/>
      <c r="K84" s="14"/>
      <c r="L84" s="15"/>
      <c r="M84" s="31"/>
    </row>
    <row r="85" spans="1:13" hidden="1">
      <c r="A85" s="44" t="s">
        <v>98</v>
      </c>
      <c r="B85" s="13"/>
      <c r="C85" s="13"/>
      <c r="D85" s="14"/>
      <c r="E85" s="14"/>
      <c r="F85" s="14"/>
      <c r="G85" s="14"/>
      <c r="H85" s="14"/>
      <c r="I85" s="14"/>
      <c r="J85" s="14"/>
      <c r="K85" s="14"/>
      <c r="L85" s="15"/>
      <c r="M85" s="31"/>
    </row>
    <row r="86" spans="1:13" hidden="1">
      <c r="A86" s="20" t="s">
        <v>99</v>
      </c>
      <c r="B86" s="11"/>
      <c r="C86" s="11"/>
      <c r="D86" s="8"/>
      <c r="E86" s="8"/>
      <c r="F86" s="8"/>
      <c r="G86" s="8"/>
      <c r="H86" s="8"/>
      <c r="I86" s="8"/>
      <c r="J86" s="8"/>
      <c r="K86" s="8"/>
      <c r="L86" s="12"/>
      <c r="M86" s="40"/>
    </row>
  </sheetData>
  <sheetProtection password="CC3D" sheet="1" objects="1" scenarios="1"/>
  <mergeCells count="4">
    <mergeCell ref="C11:L11"/>
    <mergeCell ref="M11:M12"/>
    <mergeCell ref="B3:C3"/>
    <mergeCell ref="B4:C4"/>
  </mergeCells>
  <phoneticPr fontId="0" type="noConversion"/>
  <pageMargins left="0.7" right="0.7"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S85"/>
  <sheetViews>
    <sheetView showGridLines="0" topLeftCell="A74" zoomScale="90" zoomScaleNormal="90" workbookViewId="0">
      <selection activeCell="A80" sqref="A80"/>
    </sheetView>
  </sheetViews>
  <sheetFormatPr defaultColWidth="8.85546875" defaultRowHeight="15"/>
  <cols>
    <col min="1" max="1" width="30.85546875" style="376" customWidth="1"/>
    <col min="2" max="2" width="14.5703125" style="376" customWidth="1"/>
    <col min="3" max="3" width="13" style="376" bestFit="1" customWidth="1"/>
    <col min="4" max="4" width="11.85546875" style="376" bestFit="1" customWidth="1"/>
    <col min="5" max="6" width="10.7109375" style="376" customWidth="1"/>
    <col min="7" max="7" width="12.7109375" style="376" bestFit="1" customWidth="1"/>
    <col min="8" max="8" width="13" style="376" bestFit="1" customWidth="1"/>
    <col min="9" max="9" width="13.140625" style="376" customWidth="1"/>
    <col min="10" max="10" width="10.7109375" style="376" customWidth="1"/>
    <col min="11" max="12" width="11.85546875" style="376" bestFit="1" customWidth="1"/>
    <col min="13" max="13" width="9.140625" style="376" bestFit="1" customWidth="1"/>
    <col min="14" max="14" width="10.7109375" style="376" bestFit="1" customWidth="1"/>
    <col min="15" max="15" width="11.7109375" style="376" bestFit="1" customWidth="1"/>
    <col min="16" max="16384" width="8.85546875" style="376"/>
  </cols>
  <sheetData>
    <row r="1" spans="1:12" ht="26.25">
      <c r="A1" s="494"/>
      <c r="B1" s="527" t="s">
        <v>200</v>
      </c>
      <c r="C1" s="494"/>
      <c r="D1" s="495"/>
      <c r="E1" s="494"/>
      <c r="F1" s="494"/>
      <c r="G1" s="494"/>
      <c r="H1" s="494"/>
    </row>
    <row r="2" spans="1:12" ht="21">
      <c r="A2" s="494"/>
      <c r="B2" s="528" t="s">
        <v>203</v>
      </c>
      <c r="C2" s="494"/>
      <c r="D2" s="495"/>
      <c r="E2" s="494"/>
      <c r="F2" s="494"/>
      <c r="G2" s="494"/>
      <c r="H2" s="494"/>
    </row>
    <row r="3" spans="1:12" ht="18.75">
      <c r="A3" s="494"/>
      <c r="B3" s="529" t="s">
        <v>201</v>
      </c>
      <c r="C3" s="494"/>
      <c r="D3" s="495"/>
      <c r="E3" s="494"/>
      <c r="F3" s="496"/>
      <c r="G3" s="496"/>
      <c r="H3" s="496"/>
    </row>
    <row r="4" spans="1:12">
      <c r="A4" s="494"/>
      <c r="B4" s="494"/>
      <c r="C4" s="494"/>
      <c r="D4" s="495"/>
      <c r="E4" s="494"/>
      <c r="F4" s="497"/>
      <c r="G4" s="498"/>
      <c r="H4" s="499"/>
    </row>
    <row r="5" spans="1:12">
      <c r="A5" s="494"/>
      <c r="B5" s="494"/>
      <c r="C5" s="494"/>
      <c r="D5" s="495"/>
      <c r="E5" s="494"/>
      <c r="F5" s="497"/>
      <c r="G5" s="498"/>
      <c r="H5" s="499"/>
    </row>
    <row r="6" spans="1:12" ht="21">
      <c r="A6" s="526" t="s">
        <v>61</v>
      </c>
      <c r="B6" s="494"/>
      <c r="C6" s="494"/>
      <c r="D6" s="495"/>
      <c r="E6" s="494"/>
      <c r="F6" s="497"/>
      <c r="G6" s="1168"/>
      <c r="H6" s="1168"/>
    </row>
    <row r="7" spans="1:12">
      <c r="A7" s="494"/>
      <c r="B7" s="494"/>
      <c r="C7" s="494"/>
      <c r="D7" s="494"/>
      <c r="E7" s="494"/>
      <c r="F7" s="497"/>
      <c r="G7" s="1168"/>
      <c r="H7" s="1168"/>
    </row>
    <row r="8" spans="1:12">
      <c r="A8" s="495" t="s">
        <v>104</v>
      </c>
      <c r="B8" s="494"/>
      <c r="C8" s="494"/>
      <c r="D8" s="494"/>
      <c r="E8" s="494"/>
      <c r="F8" s="497"/>
      <c r="G8" s="498"/>
      <c r="H8" s="499"/>
    </row>
    <row r="10" spans="1:12">
      <c r="A10" s="490"/>
      <c r="B10" s="491">
        <v>2010</v>
      </c>
      <c r="C10" s="491">
        <v>2011</v>
      </c>
      <c r="D10" s="491">
        <v>2012</v>
      </c>
      <c r="E10" s="491">
        <v>2013</v>
      </c>
      <c r="F10" s="491">
        <v>2014</v>
      </c>
      <c r="G10" s="491">
        <v>2015</v>
      </c>
      <c r="H10" s="491">
        <v>2016</v>
      </c>
      <c r="I10" s="491">
        <v>2017</v>
      </c>
      <c r="J10" s="491">
        <v>2018</v>
      </c>
      <c r="K10" s="491">
        <v>2019</v>
      </c>
      <c r="L10" s="492">
        <v>2020</v>
      </c>
    </row>
    <row r="11" spans="1:12">
      <c r="A11" s="374" t="s">
        <v>132</v>
      </c>
      <c r="B11" s="372">
        <f>ECO!G39</f>
        <v>0</v>
      </c>
      <c r="C11" s="372">
        <f>ECO!H39</f>
        <v>10423879.781420765</v>
      </c>
      <c r="D11" s="372">
        <f>ECO!I39</f>
        <v>11692589.47368421</v>
      </c>
      <c r="E11" s="372">
        <f>ECO!J39</f>
        <v>12901329.896907218</v>
      </c>
      <c r="F11" s="372">
        <f>ECO!K39</f>
        <v>14123204.081632653</v>
      </c>
      <c r="G11" s="372">
        <f>ECO!L39</f>
        <v>15382055.837563453</v>
      </c>
      <c r="H11" s="372">
        <f>ECO!M39</f>
        <v>16574346.733668344</v>
      </c>
      <c r="I11" s="372">
        <f>ECO!N39</f>
        <v>17893160</v>
      </c>
      <c r="J11" s="372">
        <f>ECO!O39</f>
        <v>19091806.740000002</v>
      </c>
      <c r="K11" s="372">
        <f>ECO!P39</f>
        <v>20329381.07</v>
      </c>
      <c r="L11" s="373">
        <f>ECO!Q39</f>
        <v>21566955.399999999</v>
      </c>
    </row>
    <row r="12" spans="1:12" ht="30">
      <c r="A12" s="483" t="s">
        <v>528</v>
      </c>
      <c r="B12" s="486">
        <f>'GGO(SQ)'!G14</f>
        <v>1725551</v>
      </c>
      <c r="C12" s="486">
        <f>'GGO(SQ)'!H14</f>
        <v>1907570</v>
      </c>
      <c r="D12" s="486">
        <f>'GGO(SQ)'!I14</f>
        <v>2221592</v>
      </c>
      <c r="E12" s="486">
        <f>'GGO(SQ)'!J14</f>
        <v>2502858</v>
      </c>
      <c r="F12" s="486">
        <f>'GGO(SQ)'!K14</f>
        <v>2768148</v>
      </c>
      <c r="G12" s="486">
        <f>'GGO(SQ)'!L14</f>
        <v>3030265</v>
      </c>
      <c r="H12" s="486">
        <f>'GGO(SQ)'!M14</f>
        <v>3298295</v>
      </c>
      <c r="I12" s="486">
        <f>'GGO(SQ)'!N14</f>
        <v>3578632</v>
      </c>
      <c r="J12" s="486">
        <f>'GGO(SQ)'!O14</f>
        <v>3875932</v>
      </c>
      <c r="K12" s="486">
        <f>'GGO(SQ)'!P14</f>
        <v>4193798</v>
      </c>
      <c r="L12" s="487">
        <f>'GGO(SQ)'!Q14</f>
        <v>4535247</v>
      </c>
    </row>
    <row r="13" spans="1:12">
      <c r="A13" s="500"/>
      <c r="B13" s="372"/>
      <c r="C13" s="372"/>
      <c r="D13" s="372"/>
      <c r="E13" s="372"/>
      <c r="F13" s="372"/>
      <c r="G13" s="372"/>
      <c r="H13" s="372"/>
      <c r="I13" s="372"/>
      <c r="J13" s="372"/>
      <c r="K13" s="372"/>
      <c r="L13" s="372"/>
    </row>
    <row r="14" spans="1:12" s="650" customFormat="1">
      <c r="A14" s="651" t="s">
        <v>469</v>
      </c>
      <c r="B14" s="652">
        <v>2010</v>
      </c>
      <c r="C14" s="652">
        <v>2011</v>
      </c>
      <c r="D14" s="652">
        <v>2012</v>
      </c>
      <c r="E14" s="652">
        <v>2013</v>
      </c>
      <c r="F14" s="652">
        <v>2014</v>
      </c>
      <c r="G14" s="652">
        <v>2015</v>
      </c>
      <c r="H14" s="652">
        <v>2016</v>
      </c>
      <c r="I14" s="652">
        <v>2017</v>
      </c>
      <c r="J14" s="652">
        <v>2018</v>
      </c>
      <c r="K14" s="652">
        <v>2019</v>
      </c>
      <c r="L14" s="653">
        <v>2020</v>
      </c>
    </row>
    <row r="15" spans="1:12">
      <c r="A15" s="375" t="s">
        <v>459</v>
      </c>
      <c r="B15" s="376">
        <f>+'CHILD '!B14</f>
        <v>0</v>
      </c>
      <c r="C15" s="376">
        <f>+'CHILD '!C14</f>
        <v>0</v>
      </c>
      <c r="D15" s="489">
        <f>+'CHILD '!D14</f>
        <v>0</v>
      </c>
      <c r="E15" s="489">
        <f>+'CHILD '!E14</f>
        <v>0</v>
      </c>
      <c r="F15" s="489">
        <f>+'CHILD '!F14</f>
        <v>0</v>
      </c>
      <c r="G15" s="489">
        <f>+'CHILD '!G14</f>
        <v>0</v>
      </c>
      <c r="H15" s="489">
        <f>+'CHILD '!H14</f>
        <v>0</v>
      </c>
      <c r="I15" s="489">
        <f>+'CHILD '!I14</f>
        <v>0</v>
      </c>
      <c r="J15" s="489">
        <f>+'CHILD '!J14</f>
        <v>0</v>
      </c>
      <c r="K15" s="489">
        <f>+'CHILD '!K14</f>
        <v>0</v>
      </c>
      <c r="L15" s="489">
        <f>+'CHILD '!L14</f>
        <v>0</v>
      </c>
    </row>
    <row r="16" spans="1:12">
      <c r="A16" s="375" t="s">
        <v>462</v>
      </c>
      <c r="B16" s="376">
        <f>+'MAT '!B16</f>
        <v>0</v>
      </c>
      <c r="C16" s="376">
        <f>+'MAT '!C16</f>
        <v>0</v>
      </c>
      <c r="D16" s="489">
        <f>+'MAT '!D16</f>
        <v>0</v>
      </c>
      <c r="E16" s="489">
        <f>+'MAT '!E16</f>
        <v>0</v>
      </c>
      <c r="F16" s="489">
        <f>+'MAT '!F16</f>
        <v>0</v>
      </c>
      <c r="G16" s="489">
        <f>+'MAT '!G16</f>
        <v>0</v>
      </c>
      <c r="H16" s="489">
        <f>+'MAT '!H16</f>
        <v>0</v>
      </c>
      <c r="I16" s="489">
        <f>+'MAT '!I16</f>
        <v>0</v>
      </c>
      <c r="J16" s="489">
        <f>+'MAT '!J16</f>
        <v>0</v>
      </c>
      <c r="K16" s="489">
        <f>+'MAT '!K16</f>
        <v>0</v>
      </c>
      <c r="L16" s="489">
        <f>+'MAT '!L16</f>
        <v>0</v>
      </c>
    </row>
    <row r="17" spans="1:12">
      <c r="A17" s="375" t="s">
        <v>381</v>
      </c>
      <c r="B17" s="376">
        <f>+SICKNESS!B16</f>
        <v>0</v>
      </c>
      <c r="C17" s="376">
        <f>+SICKNESS!C16</f>
        <v>0</v>
      </c>
      <c r="D17" s="489">
        <f>+SICKNESS!D16</f>
        <v>0</v>
      </c>
      <c r="E17" s="489">
        <f>+SICKNESS!E16</f>
        <v>0</v>
      </c>
      <c r="F17" s="489">
        <f>+SICKNESS!F16</f>
        <v>0</v>
      </c>
      <c r="G17" s="489">
        <f>+SICKNESS!G16</f>
        <v>0</v>
      </c>
      <c r="H17" s="489">
        <f>+SICKNESS!H16</f>
        <v>0</v>
      </c>
      <c r="I17" s="489">
        <f>+SICKNESS!I16</f>
        <v>0</v>
      </c>
      <c r="J17" s="489">
        <f>+SICKNESS!J16</f>
        <v>0</v>
      </c>
      <c r="K17" s="489">
        <f>+SICKNESS!K16</f>
        <v>0</v>
      </c>
      <c r="L17" s="489">
        <f>+SICKNESS!L16</f>
        <v>0</v>
      </c>
    </row>
    <row r="18" spans="1:12">
      <c r="A18" s="375" t="s">
        <v>460</v>
      </c>
      <c r="B18" s="489">
        <f>+PENS!B18</f>
        <v>0</v>
      </c>
      <c r="C18" s="489">
        <f>+PENS!C18</f>
        <v>0</v>
      </c>
      <c r="D18" s="489">
        <f>+PENS!D18</f>
        <v>0</v>
      </c>
      <c r="E18" s="489">
        <f>+PENS!E18</f>
        <v>0</v>
      </c>
      <c r="F18" s="489">
        <f>+PENS!F18</f>
        <v>0</v>
      </c>
      <c r="G18" s="489">
        <f>+PENS!G18</f>
        <v>0</v>
      </c>
      <c r="H18" s="489">
        <f>+PENS!H18</f>
        <v>0</v>
      </c>
      <c r="I18" s="489">
        <f>+PENS!I18</f>
        <v>0</v>
      </c>
      <c r="J18" s="489">
        <f>+PENS!J18</f>
        <v>0</v>
      </c>
      <c r="K18" s="489">
        <f>+PENS!K18</f>
        <v>0</v>
      </c>
      <c r="L18" s="489">
        <f>+PENS!L18</f>
        <v>0</v>
      </c>
    </row>
    <row r="19" spans="1:12">
      <c r="A19" s="375" t="s">
        <v>461</v>
      </c>
      <c r="B19" s="376">
        <f>+DIS!B16</f>
        <v>0</v>
      </c>
      <c r="C19" s="376">
        <f>+DIS!C16</f>
        <v>0</v>
      </c>
      <c r="D19" s="489">
        <f>+DIS!D16</f>
        <v>0</v>
      </c>
      <c r="E19" s="489">
        <f>+DIS!E16</f>
        <v>0</v>
      </c>
      <c r="F19" s="489">
        <f>+DIS!F16</f>
        <v>0</v>
      </c>
      <c r="G19" s="489">
        <f>+DIS!G16</f>
        <v>0</v>
      </c>
      <c r="H19" s="489">
        <f>+DIS!H16</f>
        <v>0</v>
      </c>
      <c r="I19" s="489">
        <f>+DIS!I16</f>
        <v>0</v>
      </c>
      <c r="J19" s="489">
        <f>+DIS!J16</f>
        <v>0</v>
      </c>
      <c r="K19" s="489">
        <f>+DIS!K16</f>
        <v>0</v>
      </c>
      <c r="L19" s="489">
        <f>+DIS!L16</f>
        <v>0</v>
      </c>
    </row>
    <row r="20" spans="1:12">
      <c r="A20" s="493" t="s">
        <v>464</v>
      </c>
      <c r="B20" s="377">
        <f>+HEALTH!B17</f>
        <v>0</v>
      </c>
      <c r="C20" s="377">
        <f>+HEALTH!C17</f>
        <v>0</v>
      </c>
      <c r="D20" s="489">
        <f>+HEALTH!D17</f>
        <v>0</v>
      </c>
      <c r="E20" s="489">
        <f>+HEALTH!E17</f>
        <v>0</v>
      </c>
      <c r="F20" s="489">
        <f>+HEALTH!F17</f>
        <v>0</v>
      </c>
      <c r="G20" s="489">
        <f>+HEALTH!G17</f>
        <v>0</v>
      </c>
      <c r="H20" s="489">
        <f>+HEALTH!H17</f>
        <v>0</v>
      </c>
      <c r="I20" s="489">
        <f>+HEALTH!I17</f>
        <v>0</v>
      </c>
      <c r="J20" s="489">
        <f>+HEALTH!J17</f>
        <v>0</v>
      </c>
      <c r="K20" s="489">
        <f>+HEALTH!K17</f>
        <v>0</v>
      </c>
      <c r="L20" s="489">
        <f>+HEALTH!L17</f>
        <v>0</v>
      </c>
    </row>
    <row r="21" spans="1:12" s="295" customFormat="1" ht="20.100000000000001" customHeight="1">
      <c r="A21" s="463" t="s">
        <v>465</v>
      </c>
      <c r="B21" s="507"/>
      <c r="C21" s="470">
        <f t="shared" ref="C21:L21" si="0">SUM(C15:C20)</f>
        <v>0</v>
      </c>
      <c r="D21" s="470">
        <f t="shared" si="0"/>
        <v>0</v>
      </c>
      <c r="E21" s="470">
        <f t="shared" si="0"/>
        <v>0</v>
      </c>
      <c r="F21" s="470">
        <f t="shared" si="0"/>
        <v>0</v>
      </c>
      <c r="G21" s="470">
        <f t="shared" si="0"/>
        <v>0</v>
      </c>
      <c r="H21" s="470">
        <f t="shared" si="0"/>
        <v>0</v>
      </c>
      <c r="I21" s="470">
        <f t="shared" si="0"/>
        <v>0</v>
      </c>
      <c r="J21" s="470">
        <f t="shared" si="0"/>
        <v>0</v>
      </c>
      <c r="K21" s="470">
        <f t="shared" si="0"/>
        <v>0</v>
      </c>
      <c r="L21" s="471">
        <f t="shared" si="0"/>
        <v>0</v>
      </c>
    </row>
    <row r="22" spans="1:12" s="295" customFormat="1" ht="20.100000000000001" customHeight="1">
      <c r="A22" s="464" t="s">
        <v>12</v>
      </c>
      <c r="B22" s="469"/>
      <c r="C22" s="468">
        <f t="shared" ref="C22:L22" si="1">C21/C$11</f>
        <v>0</v>
      </c>
      <c r="D22" s="468">
        <f t="shared" si="1"/>
        <v>0</v>
      </c>
      <c r="E22" s="468">
        <f t="shared" si="1"/>
        <v>0</v>
      </c>
      <c r="F22" s="468">
        <f t="shared" si="1"/>
        <v>0</v>
      </c>
      <c r="G22" s="468">
        <f t="shared" si="1"/>
        <v>0</v>
      </c>
      <c r="H22" s="468">
        <f t="shared" si="1"/>
        <v>0</v>
      </c>
      <c r="I22" s="468">
        <f t="shared" si="1"/>
        <v>0</v>
      </c>
      <c r="J22" s="468">
        <f t="shared" si="1"/>
        <v>0</v>
      </c>
      <c r="K22" s="468">
        <f t="shared" si="1"/>
        <v>0</v>
      </c>
      <c r="L22" s="484">
        <f t="shared" si="1"/>
        <v>0</v>
      </c>
    </row>
    <row r="23" spans="1:12" s="295" customFormat="1" ht="20.100000000000001" customHeight="1">
      <c r="A23" s="465" t="s">
        <v>13</v>
      </c>
      <c r="B23" s="485"/>
      <c r="C23" s="508">
        <f t="shared" ref="C23:L23" si="2">C21/C$12</f>
        <v>0</v>
      </c>
      <c r="D23" s="508">
        <f t="shared" si="2"/>
        <v>0</v>
      </c>
      <c r="E23" s="508">
        <f t="shared" si="2"/>
        <v>0</v>
      </c>
      <c r="F23" s="508">
        <f t="shared" si="2"/>
        <v>0</v>
      </c>
      <c r="G23" s="508">
        <f t="shared" si="2"/>
        <v>0</v>
      </c>
      <c r="H23" s="508">
        <f t="shared" si="2"/>
        <v>0</v>
      </c>
      <c r="I23" s="508">
        <f t="shared" si="2"/>
        <v>0</v>
      </c>
      <c r="J23" s="508">
        <f t="shared" si="2"/>
        <v>0</v>
      </c>
      <c r="K23" s="508">
        <f t="shared" si="2"/>
        <v>0</v>
      </c>
      <c r="L23" s="509">
        <f t="shared" si="2"/>
        <v>0</v>
      </c>
    </row>
    <row r="24" spans="1:12">
      <c r="A24" s="493"/>
      <c r="B24" s="377"/>
      <c r="C24" s="377"/>
      <c r="D24" s="489"/>
      <c r="E24" s="489"/>
      <c r="F24" s="489"/>
      <c r="G24" s="489"/>
      <c r="H24" s="489"/>
      <c r="I24" s="489"/>
      <c r="J24" s="489"/>
      <c r="K24" s="489"/>
      <c r="L24" s="489"/>
    </row>
    <row r="25" spans="1:12" s="650" customFormat="1">
      <c r="A25" s="651" t="s">
        <v>503</v>
      </c>
      <c r="B25" s="652">
        <v>2010</v>
      </c>
      <c r="C25" s="652">
        <v>2011</v>
      </c>
      <c r="D25" s="652">
        <v>2012</v>
      </c>
      <c r="E25" s="652">
        <v>2013</v>
      </c>
      <c r="F25" s="652">
        <v>2014</v>
      </c>
      <c r="G25" s="652">
        <v>2015</v>
      </c>
      <c r="H25" s="652">
        <v>2016</v>
      </c>
      <c r="I25" s="652">
        <v>2017</v>
      </c>
      <c r="J25" s="652">
        <v>2018</v>
      </c>
      <c r="K25" s="652">
        <v>2019</v>
      </c>
      <c r="L25" s="653">
        <v>2020</v>
      </c>
    </row>
    <row r="26" spans="1:12">
      <c r="A26" s="661" t="s">
        <v>459</v>
      </c>
      <c r="B26" s="662" t="e">
        <f t="shared" ref="B26:L26" si="3">+B15/B$11</f>
        <v>#DIV/0!</v>
      </c>
      <c r="C26" s="662">
        <f t="shared" si="3"/>
        <v>0</v>
      </c>
      <c r="D26" s="662">
        <f t="shared" si="3"/>
        <v>0</v>
      </c>
      <c r="E26" s="662">
        <f t="shared" si="3"/>
        <v>0</v>
      </c>
      <c r="F26" s="662">
        <f t="shared" si="3"/>
        <v>0</v>
      </c>
      <c r="G26" s="662">
        <f t="shared" si="3"/>
        <v>0</v>
      </c>
      <c r="H26" s="662">
        <f t="shared" si="3"/>
        <v>0</v>
      </c>
      <c r="I26" s="662">
        <f t="shared" si="3"/>
        <v>0</v>
      </c>
      <c r="J26" s="662">
        <f t="shared" si="3"/>
        <v>0</v>
      </c>
      <c r="K26" s="662">
        <f t="shared" si="3"/>
        <v>0</v>
      </c>
      <c r="L26" s="663">
        <f t="shared" si="3"/>
        <v>0</v>
      </c>
    </row>
    <row r="27" spans="1:12">
      <c r="A27" s="375" t="s">
        <v>462</v>
      </c>
      <c r="B27" s="660" t="e">
        <f t="shared" ref="B27:L27" si="4">+B16/B$11</f>
        <v>#DIV/0!</v>
      </c>
      <c r="C27" s="660">
        <f t="shared" si="4"/>
        <v>0</v>
      </c>
      <c r="D27" s="660">
        <f t="shared" si="4"/>
        <v>0</v>
      </c>
      <c r="E27" s="660">
        <f t="shared" si="4"/>
        <v>0</v>
      </c>
      <c r="F27" s="660">
        <f t="shared" si="4"/>
        <v>0</v>
      </c>
      <c r="G27" s="660">
        <f t="shared" si="4"/>
        <v>0</v>
      </c>
      <c r="H27" s="660">
        <f t="shared" si="4"/>
        <v>0</v>
      </c>
      <c r="I27" s="660">
        <f t="shared" si="4"/>
        <v>0</v>
      </c>
      <c r="J27" s="660">
        <f t="shared" si="4"/>
        <v>0</v>
      </c>
      <c r="K27" s="660">
        <f t="shared" si="4"/>
        <v>0</v>
      </c>
      <c r="L27" s="664">
        <f t="shared" si="4"/>
        <v>0</v>
      </c>
    </row>
    <row r="28" spans="1:12">
      <c r="A28" s="375" t="s">
        <v>381</v>
      </c>
      <c r="B28" s="660" t="e">
        <f t="shared" ref="B28:L28" si="5">+B17/B$11</f>
        <v>#DIV/0!</v>
      </c>
      <c r="C28" s="660">
        <f t="shared" si="5"/>
        <v>0</v>
      </c>
      <c r="D28" s="660">
        <f t="shared" si="5"/>
        <v>0</v>
      </c>
      <c r="E28" s="660">
        <f t="shared" si="5"/>
        <v>0</v>
      </c>
      <c r="F28" s="660">
        <f t="shared" si="5"/>
        <v>0</v>
      </c>
      <c r="G28" s="660">
        <f t="shared" si="5"/>
        <v>0</v>
      </c>
      <c r="H28" s="660">
        <f t="shared" si="5"/>
        <v>0</v>
      </c>
      <c r="I28" s="660">
        <f t="shared" si="5"/>
        <v>0</v>
      </c>
      <c r="J28" s="660">
        <f t="shared" si="5"/>
        <v>0</v>
      </c>
      <c r="K28" s="660">
        <f t="shared" si="5"/>
        <v>0</v>
      </c>
      <c r="L28" s="664">
        <f t="shared" si="5"/>
        <v>0</v>
      </c>
    </row>
    <row r="29" spans="1:12">
      <c r="A29" s="375" t="s">
        <v>460</v>
      </c>
      <c r="B29" s="660" t="e">
        <f t="shared" ref="B29:L29" si="6">+B18/B$11</f>
        <v>#DIV/0!</v>
      </c>
      <c r="C29" s="660">
        <f t="shared" si="6"/>
        <v>0</v>
      </c>
      <c r="D29" s="660">
        <f t="shared" si="6"/>
        <v>0</v>
      </c>
      <c r="E29" s="660">
        <f t="shared" si="6"/>
        <v>0</v>
      </c>
      <c r="F29" s="660">
        <f t="shared" si="6"/>
        <v>0</v>
      </c>
      <c r="G29" s="660">
        <f t="shared" si="6"/>
        <v>0</v>
      </c>
      <c r="H29" s="660">
        <f t="shared" si="6"/>
        <v>0</v>
      </c>
      <c r="I29" s="660">
        <f t="shared" si="6"/>
        <v>0</v>
      </c>
      <c r="J29" s="660">
        <f t="shared" si="6"/>
        <v>0</v>
      </c>
      <c r="K29" s="660">
        <f t="shared" si="6"/>
        <v>0</v>
      </c>
      <c r="L29" s="664">
        <f t="shared" si="6"/>
        <v>0</v>
      </c>
    </row>
    <row r="30" spans="1:12" ht="14.25" customHeight="1">
      <c r="A30" s="375" t="s">
        <v>461</v>
      </c>
      <c r="B30" s="660" t="e">
        <f t="shared" ref="B30:L30" si="7">+B19/B$11</f>
        <v>#DIV/0!</v>
      </c>
      <c r="C30" s="660">
        <f t="shared" si="7"/>
        <v>0</v>
      </c>
      <c r="D30" s="660">
        <f t="shared" si="7"/>
        <v>0</v>
      </c>
      <c r="E30" s="660">
        <f t="shared" si="7"/>
        <v>0</v>
      </c>
      <c r="F30" s="660">
        <f t="shared" si="7"/>
        <v>0</v>
      </c>
      <c r="G30" s="660">
        <f t="shared" si="7"/>
        <v>0</v>
      </c>
      <c r="H30" s="660">
        <f t="shared" si="7"/>
        <v>0</v>
      </c>
      <c r="I30" s="660">
        <f t="shared" si="7"/>
        <v>0</v>
      </c>
      <c r="J30" s="660">
        <f t="shared" si="7"/>
        <v>0</v>
      </c>
      <c r="K30" s="660">
        <f t="shared" si="7"/>
        <v>0</v>
      </c>
      <c r="L30" s="664">
        <f t="shared" si="7"/>
        <v>0</v>
      </c>
    </row>
    <row r="31" spans="1:12">
      <c r="A31" s="493" t="s">
        <v>464</v>
      </c>
      <c r="B31" s="665" t="e">
        <f t="shared" ref="B31:L31" si="8">+B20/B$11</f>
        <v>#DIV/0!</v>
      </c>
      <c r="C31" s="665">
        <f t="shared" si="8"/>
        <v>0</v>
      </c>
      <c r="D31" s="665">
        <f t="shared" si="8"/>
        <v>0</v>
      </c>
      <c r="E31" s="665">
        <f t="shared" si="8"/>
        <v>0</v>
      </c>
      <c r="F31" s="665">
        <f t="shared" si="8"/>
        <v>0</v>
      </c>
      <c r="G31" s="665">
        <f t="shared" si="8"/>
        <v>0</v>
      </c>
      <c r="H31" s="665">
        <f t="shared" si="8"/>
        <v>0</v>
      </c>
      <c r="I31" s="665">
        <f t="shared" si="8"/>
        <v>0</v>
      </c>
      <c r="J31" s="665">
        <f t="shared" si="8"/>
        <v>0</v>
      </c>
      <c r="K31" s="665">
        <f t="shared" si="8"/>
        <v>0</v>
      </c>
      <c r="L31" s="666">
        <f t="shared" si="8"/>
        <v>0</v>
      </c>
    </row>
    <row r="32" spans="1:12" s="295" customFormat="1" ht="20.100000000000001" customHeight="1">
      <c r="A32" s="465" t="s">
        <v>504</v>
      </c>
      <c r="B32" s="485"/>
      <c r="C32" s="508">
        <f t="shared" ref="C32:L32" si="9">SUM(C26:C31)</f>
        <v>0</v>
      </c>
      <c r="D32" s="508">
        <f t="shared" si="9"/>
        <v>0</v>
      </c>
      <c r="E32" s="508">
        <f t="shared" si="9"/>
        <v>0</v>
      </c>
      <c r="F32" s="508">
        <f t="shared" si="9"/>
        <v>0</v>
      </c>
      <c r="G32" s="508">
        <f t="shared" si="9"/>
        <v>0</v>
      </c>
      <c r="H32" s="508">
        <f t="shared" si="9"/>
        <v>0</v>
      </c>
      <c r="I32" s="508">
        <f t="shared" si="9"/>
        <v>0</v>
      </c>
      <c r="J32" s="508">
        <f t="shared" si="9"/>
        <v>0</v>
      </c>
      <c r="K32" s="508">
        <f t="shared" si="9"/>
        <v>0</v>
      </c>
      <c r="L32" s="509">
        <f t="shared" si="9"/>
        <v>0</v>
      </c>
    </row>
    <row r="33" spans="1:12">
      <c r="A33" s="488"/>
      <c r="B33" s="660"/>
      <c r="C33" s="660"/>
      <c r="D33" s="660"/>
      <c r="E33" s="660"/>
      <c r="F33" s="660"/>
      <c r="G33" s="660"/>
      <c r="H33" s="660"/>
      <c r="I33" s="660"/>
      <c r="J33" s="660"/>
      <c r="K33" s="660"/>
      <c r="L33" s="660"/>
    </row>
    <row r="34" spans="1:12" ht="17.25">
      <c r="A34" s="501"/>
      <c r="B34" s="502"/>
      <c r="C34" s="502"/>
    </row>
    <row r="35" spans="1:12">
      <c r="A35" s="651" t="s">
        <v>500</v>
      </c>
      <c r="B35" s="654">
        <v>2010</v>
      </c>
      <c r="C35" s="654">
        <v>2011</v>
      </c>
      <c r="D35" s="654">
        <v>2012</v>
      </c>
      <c r="E35" s="654">
        <v>2013</v>
      </c>
      <c r="F35" s="654">
        <v>2014</v>
      </c>
      <c r="G35" s="654">
        <v>2015</v>
      </c>
      <c r="H35" s="654">
        <v>2016</v>
      </c>
      <c r="I35" s="654">
        <v>2017</v>
      </c>
      <c r="J35" s="654">
        <v>2018</v>
      </c>
      <c r="K35" s="654">
        <v>2019</v>
      </c>
      <c r="L35" s="655">
        <v>2020</v>
      </c>
    </row>
    <row r="36" spans="1:12" s="494" customFormat="1" ht="45">
      <c r="A36" s="515" t="s">
        <v>470</v>
      </c>
      <c r="B36" s="516">
        <f>+'CHILD '!B33</f>
        <v>0</v>
      </c>
      <c r="C36" s="516">
        <f>+'CHILD '!C33</f>
        <v>0</v>
      </c>
      <c r="D36" s="516">
        <f>+'CHILD '!D33</f>
        <v>0</v>
      </c>
      <c r="E36" s="516">
        <f>+'CHILD '!E33</f>
        <v>0</v>
      </c>
      <c r="F36" s="516">
        <f>+'CHILD '!F33</f>
        <v>0</v>
      </c>
      <c r="G36" s="516">
        <f>+'CHILD '!G33</f>
        <v>0</v>
      </c>
      <c r="H36" s="516">
        <f>+'CHILD '!H33</f>
        <v>0</v>
      </c>
      <c r="I36" s="516">
        <f>+'CHILD '!I33</f>
        <v>0</v>
      </c>
      <c r="J36" s="516">
        <f>+'CHILD '!J33</f>
        <v>0</v>
      </c>
      <c r="K36" s="516">
        <f>+'CHILD '!K33</f>
        <v>0</v>
      </c>
      <c r="L36" s="517">
        <f>+'CHILD '!L33</f>
        <v>0</v>
      </c>
    </row>
    <row r="37" spans="1:12" s="494" customFormat="1" ht="45">
      <c r="A37" s="518" t="s">
        <v>382</v>
      </c>
      <c r="B37" s="504">
        <f>+'MAT '!B32</f>
        <v>0</v>
      </c>
      <c r="C37" s="504">
        <f>+'MAT '!C32</f>
        <v>0</v>
      </c>
      <c r="D37" s="504">
        <f>+'MAT '!D32</f>
        <v>0</v>
      </c>
      <c r="E37" s="504">
        <f>+'MAT '!E32</f>
        <v>0</v>
      </c>
      <c r="F37" s="504">
        <f>+'MAT '!F32</f>
        <v>0</v>
      </c>
      <c r="G37" s="504">
        <f>+'MAT '!G32</f>
        <v>0</v>
      </c>
      <c r="H37" s="504">
        <f>+'MAT '!H32</f>
        <v>0</v>
      </c>
      <c r="I37" s="504">
        <f>+'MAT '!I32</f>
        <v>0</v>
      </c>
      <c r="J37" s="504">
        <f>+'MAT '!J32</f>
        <v>0</v>
      </c>
      <c r="K37" s="504">
        <f>+'MAT '!K32</f>
        <v>0</v>
      </c>
      <c r="L37" s="519">
        <f>+'MAT '!L32</f>
        <v>0</v>
      </c>
    </row>
    <row r="38" spans="1:12" s="494" customFormat="1" ht="30">
      <c r="A38" s="520" t="s">
        <v>383</v>
      </c>
      <c r="B38" s="503">
        <f>+SICKNESS!B34</f>
        <v>0</v>
      </c>
      <c r="C38" s="503">
        <f>+SICKNESS!C34</f>
        <v>0</v>
      </c>
      <c r="D38" s="503" t="e">
        <f>+SICKNESS!D34</f>
        <v>#DIV/0!</v>
      </c>
      <c r="E38" s="503" t="e">
        <f>+SICKNESS!E34</f>
        <v>#DIV/0!</v>
      </c>
      <c r="F38" s="503" t="e">
        <f>+SICKNESS!F34</f>
        <v>#DIV/0!</v>
      </c>
      <c r="G38" s="503" t="e">
        <f>+SICKNESS!G34</f>
        <v>#DIV/0!</v>
      </c>
      <c r="H38" s="503" t="e">
        <f>+SICKNESS!H34</f>
        <v>#DIV/0!</v>
      </c>
      <c r="I38" s="503" t="e">
        <f>+SICKNESS!I34</f>
        <v>#DIV/0!</v>
      </c>
      <c r="J38" s="503" t="e">
        <f>+SICKNESS!J34</f>
        <v>#DIV/0!</v>
      </c>
      <c r="K38" s="503" t="e">
        <f>+SICKNESS!K34</f>
        <v>#DIV/0!</v>
      </c>
      <c r="L38" s="521" t="e">
        <f>+SICKNESS!L34</f>
        <v>#DIV/0!</v>
      </c>
    </row>
    <row r="39" spans="1:12" s="494" customFormat="1" ht="45">
      <c r="A39" s="520" t="s">
        <v>510</v>
      </c>
      <c r="B39" s="503">
        <f>PENS!B68</f>
        <v>0</v>
      </c>
      <c r="C39" s="503">
        <f>PENS!C68</f>
        <v>0</v>
      </c>
      <c r="D39" s="503">
        <f>PENS!D68</f>
        <v>0</v>
      </c>
      <c r="E39" s="503">
        <f>PENS!E68</f>
        <v>0</v>
      </c>
      <c r="F39" s="503">
        <f>PENS!F68</f>
        <v>0</v>
      </c>
      <c r="G39" s="503">
        <f>PENS!G68</f>
        <v>0</v>
      </c>
      <c r="H39" s="503">
        <f>PENS!H68</f>
        <v>0</v>
      </c>
      <c r="I39" s="503">
        <f>PENS!I68</f>
        <v>0</v>
      </c>
      <c r="J39" s="503">
        <f>PENS!J68</f>
        <v>0</v>
      </c>
      <c r="K39" s="503">
        <f>PENS!K68</f>
        <v>0</v>
      </c>
      <c r="L39" s="503">
        <f>PENS!L68</f>
        <v>0</v>
      </c>
    </row>
    <row r="40" spans="1:12" s="494" customFormat="1" ht="30">
      <c r="A40" s="520" t="s">
        <v>466</v>
      </c>
      <c r="B40" s="503">
        <f>DIS!B35</f>
        <v>0</v>
      </c>
      <c r="C40" s="503">
        <f>DIS!C35</f>
        <v>0</v>
      </c>
      <c r="D40" s="503" t="e">
        <f>DIS!D35</f>
        <v>#DIV/0!</v>
      </c>
      <c r="E40" s="503" t="e">
        <f>DIS!E35</f>
        <v>#DIV/0!</v>
      </c>
      <c r="F40" s="503" t="e">
        <f>DIS!F35</f>
        <v>#DIV/0!</v>
      </c>
      <c r="G40" s="503" t="e">
        <f>DIS!G35</f>
        <v>#DIV/0!</v>
      </c>
      <c r="H40" s="503" t="e">
        <f>DIS!H35</f>
        <v>#DIV/0!</v>
      </c>
      <c r="I40" s="503" t="e">
        <f>DIS!I35</f>
        <v>#DIV/0!</v>
      </c>
      <c r="J40" s="503" t="e">
        <f>DIS!J35</f>
        <v>#DIV/0!</v>
      </c>
      <c r="K40" s="503" t="e">
        <f>DIS!K35</f>
        <v>#DIV/0!</v>
      </c>
      <c r="L40" s="503" t="e">
        <f>DIS!L35</f>
        <v>#DIV/0!</v>
      </c>
    </row>
    <row r="41" spans="1:12" s="494" customFormat="1">
      <c r="A41" s="522" t="s">
        <v>464</v>
      </c>
      <c r="B41" s="523"/>
      <c r="C41" s="523"/>
      <c r="D41" s="523"/>
      <c r="E41" s="523"/>
      <c r="F41" s="523"/>
      <c r="G41" s="523"/>
      <c r="H41" s="523"/>
      <c r="I41" s="523"/>
      <c r="J41" s="523"/>
      <c r="K41" s="523"/>
      <c r="L41" s="524"/>
    </row>
    <row r="42" spans="1:12" s="505" customFormat="1">
      <c r="A42" s="399" t="s">
        <v>467</v>
      </c>
      <c r="B42" s="510">
        <f t="shared" ref="B42:L42" si="10">SUM(B36:B41)</f>
        <v>0</v>
      </c>
      <c r="C42" s="510">
        <f t="shared" si="10"/>
        <v>0</v>
      </c>
      <c r="D42" s="510" t="e">
        <f t="shared" si="10"/>
        <v>#DIV/0!</v>
      </c>
      <c r="E42" s="510" t="e">
        <f t="shared" si="10"/>
        <v>#DIV/0!</v>
      </c>
      <c r="F42" s="510" t="e">
        <f t="shared" si="10"/>
        <v>#DIV/0!</v>
      </c>
      <c r="G42" s="510" t="e">
        <f t="shared" si="10"/>
        <v>#DIV/0!</v>
      </c>
      <c r="H42" s="510" t="e">
        <f t="shared" si="10"/>
        <v>#DIV/0!</v>
      </c>
      <c r="I42" s="510" t="e">
        <f t="shared" si="10"/>
        <v>#DIV/0!</v>
      </c>
      <c r="J42" s="510" t="e">
        <f t="shared" si="10"/>
        <v>#DIV/0!</v>
      </c>
      <c r="K42" s="510" t="e">
        <f t="shared" si="10"/>
        <v>#DIV/0!</v>
      </c>
      <c r="L42" s="511" t="e">
        <f t="shared" si="10"/>
        <v>#DIV/0!</v>
      </c>
    </row>
    <row r="43" spans="1:12" s="505" customFormat="1">
      <c r="A43" s="403" t="s">
        <v>12</v>
      </c>
      <c r="B43" s="506" t="e">
        <f>+B42/B$11</f>
        <v>#DIV/0!</v>
      </c>
      <c r="C43" s="506">
        <f t="shared" ref="C43:L43" si="11">+C42/C$11</f>
        <v>0</v>
      </c>
      <c r="D43" s="506" t="e">
        <f t="shared" si="11"/>
        <v>#DIV/0!</v>
      </c>
      <c r="E43" s="506" t="e">
        <f t="shared" si="11"/>
        <v>#DIV/0!</v>
      </c>
      <c r="F43" s="506" t="e">
        <f t="shared" si="11"/>
        <v>#DIV/0!</v>
      </c>
      <c r="G43" s="506" t="e">
        <f t="shared" si="11"/>
        <v>#DIV/0!</v>
      </c>
      <c r="H43" s="506" t="e">
        <f t="shared" si="11"/>
        <v>#DIV/0!</v>
      </c>
      <c r="I43" s="506" t="e">
        <f t="shared" si="11"/>
        <v>#DIV/0!</v>
      </c>
      <c r="J43" s="506" t="e">
        <f t="shared" si="11"/>
        <v>#DIV/0!</v>
      </c>
      <c r="K43" s="506" t="e">
        <f t="shared" si="11"/>
        <v>#DIV/0!</v>
      </c>
      <c r="L43" s="512" t="e">
        <f t="shared" si="11"/>
        <v>#DIV/0!</v>
      </c>
    </row>
    <row r="44" spans="1:12" s="505" customFormat="1" ht="15" customHeight="1">
      <c r="A44" s="406" t="s">
        <v>13</v>
      </c>
      <c r="B44" s="513">
        <f>+B42/B$12</f>
        <v>0</v>
      </c>
      <c r="C44" s="513">
        <f t="shared" ref="C44:L44" si="12">+C42/C$12</f>
        <v>0</v>
      </c>
      <c r="D44" s="513" t="e">
        <f t="shared" si="12"/>
        <v>#DIV/0!</v>
      </c>
      <c r="E44" s="513" t="e">
        <f t="shared" si="12"/>
        <v>#DIV/0!</v>
      </c>
      <c r="F44" s="513" t="e">
        <f t="shared" si="12"/>
        <v>#DIV/0!</v>
      </c>
      <c r="G44" s="513" t="e">
        <f t="shared" si="12"/>
        <v>#DIV/0!</v>
      </c>
      <c r="H44" s="513" t="e">
        <f t="shared" si="12"/>
        <v>#DIV/0!</v>
      </c>
      <c r="I44" s="513" t="e">
        <f t="shared" si="12"/>
        <v>#DIV/0!</v>
      </c>
      <c r="J44" s="513" t="e">
        <f t="shared" si="12"/>
        <v>#DIV/0!</v>
      </c>
      <c r="K44" s="513" t="e">
        <f t="shared" si="12"/>
        <v>#DIV/0!</v>
      </c>
      <c r="L44" s="514" t="e">
        <f t="shared" si="12"/>
        <v>#DIV/0!</v>
      </c>
    </row>
    <row r="45" spans="1:12" s="505" customFormat="1" ht="15" customHeight="1">
      <c r="A45" s="674"/>
      <c r="B45" s="506"/>
      <c r="C45" s="506"/>
      <c r="D45" s="506"/>
      <c r="E45" s="506"/>
      <c r="F45" s="506"/>
      <c r="G45" s="506"/>
      <c r="H45" s="506"/>
      <c r="I45" s="506"/>
      <c r="J45" s="506"/>
      <c r="K45" s="506"/>
      <c r="L45" s="506"/>
    </row>
    <row r="46" spans="1:12">
      <c r="A46" s="675" t="s">
        <v>505</v>
      </c>
      <c r="B46" s="676">
        <v>2010</v>
      </c>
      <c r="C46" s="676">
        <v>2011</v>
      </c>
      <c r="D46" s="676">
        <v>2012</v>
      </c>
      <c r="E46" s="676">
        <v>2013</v>
      </c>
      <c r="F46" s="676">
        <v>2014</v>
      </c>
      <c r="G46" s="676">
        <v>2015</v>
      </c>
      <c r="H46" s="676">
        <v>2016</v>
      </c>
      <c r="I46" s="676">
        <v>2017</v>
      </c>
      <c r="J46" s="676">
        <v>2018</v>
      </c>
      <c r="K46" s="676">
        <v>2019</v>
      </c>
      <c r="L46" s="677">
        <v>2020</v>
      </c>
    </row>
    <row r="47" spans="1:12" s="494" customFormat="1" ht="45">
      <c r="A47" s="515" t="s">
        <v>470</v>
      </c>
      <c r="B47" s="662" t="e">
        <f t="shared" ref="B47:L47" si="13">+B36/B$11</f>
        <v>#DIV/0!</v>
      </c>
      <c r="C47" s="662">
        <f t="shared" si="13"/>
        <v>0</v>
      </c>
      <c r="D47" s="662">
        <f t="shared" si="13"/>
        <v>0</v>
      </c>
      <c r="E47" s="662">
        <f t="shared" si="13"/>
        <v>0</v>
      </c>
      <c r="F47" s="662">
        <f t="shared" si="13"/>
        <v>0</v>
      </c>
      <c r="G47" s="662">
        <f t="shared" si="13"/>
        <v>0</v>
      </c>
      <c r="H47" s="662">
        <f t="shared" si="13"/>
        <v>0</v>
      </c>
      <c r="I47" s="662">
        <f t="shared" si="13"/>
        <v>0</v>
      </c>
      <c r="J47" s="662">
        <f t="shared" si="13"/>
        <v>0</v>
      </c>
      <c r="K47" s="662">
        <f t="shared" si="13"/>
        <v>0</v>
      </c>
      <c r="L47" s="663">
        <f t="shared" si="13"/>
        <v>0</v>
      </c>
    </row>
    <row r="48" spans="1:12" s="494" customFormat="1" ht="45">
      <c r="A48" s="518" t="s">
        <v>382</v>
      </c>
      <c r="B48" s="660" t="e">
        <f t="shared" ref="B48:L48" si="14">+B37/B$11</f>
        <v>#DIV/0!</v>
      </c>
      <c r="C48" s="660">
        <f t="shared" si="14"/>
        <v>0</v>
      </c>
      <c r="D48" s="660">
        <f t="shared" si="14"/>
        <v>0</v>
      </c>
      <c r="E48" s="660">
        <f t="shared" si="14"/>
        <v>0</v>
      </c>
      <c r="F48" s="660">
        <f t="shared" si="14"/>
        <v>0</v>
      </c>
      <c r="G48" s="660">
        <f t="shared" si="14"/>
        <v>0</v>
      </c>
      <c r="H48" s="660">
        <f t="shared" si="14"/>
        <v>0</v>
      </c>
      <c r="I48" s="660">
        <f t="shared" si="14"/>
        <v>0</v>
      </c>
      <c r="J48" s="660">
        <f t="shared" si="14"/>
        <v>0</v>
      </c>
      <c r="K48" s="660">
        <f t="shared" si="14"/>
        <v>0</v>
      </c>
      <c r="L48" s="664">
        <f t="shared" si="14"/>
        <v>0</v>
      </c>
    </row>
    <row r="49" spans="1:12" s="494" customFormat="1" ht="30">
      <c r="A49" s="520" t="s">
        <v>383</v>
      </c>
      <c r="B49" s="660" t="e">
        <f t="shared" ref="B49:L49" si="15">+B38/B$11</f>
        <v>#DIV/0!</v>
      </c>
      <c r="C49" s="660">
        <f t="shared" si="15"/>
        <v>0</v>
      </c>
      <c r="D49" s="680" t="e">
        <f t="shared" si="15"/>
        <v>#DIV/0!</v>
      </c>
      <c r="E49" s="660" t="e">
        <f t="shared" si="15"/>
        <v>#DIV/0!</v>
      </c>
      <c r="F49" s="660" t="e">
        <f t="shared" si="15"/>
        <v>#DIV/0!</v>
      </c>
      <c r="G49" s="660" t="e">
        <f t="shared" si="15"/>
        <v>#DIV/0!</v>
      </c>
      <c r="H49" s="660" t="e">
        <f t="shared" si="15"/>
        <v>#DIV/0!</v>
      </c>
      <c r="I49" s="660" t="e">
        <f t="shared" si="15"/>
        <v>#DIV/0!</v>
      </c>
      <c r="J49" s="660" t="e">
        <f t="shared" si="15"/>
        <v>#DIV/0!</v>
      </c>
      <c r="K49" s="660" t="e">
        <f t="shared" si="15"/>
        <v>#DIV/0!</v>
      </c>
      <c r="L49" s="664" t="e">
        <f t="shared" si="15"/>
        <v>#DIV/0!</v>
      </c>
    </row>
    <row r="50" spans="1:12" s="494" customFormat="1" ht="45">
      <c r="A50" s="520" t="s">
        <v>510</v>
      </c>
      <c r="B50" s="660" t="e">
        <f t="shared" ref="B50:L50" si="16">+B39/B$11</f>
        <v>#DIV/0!</v>
      </c>
      <c r="C50" s="660">
        <f t="shared" si="16"/>
        <v>0</v>
      </c>
      <c r="D50" s="660">
        <f t="shared" si="16"/>
        <v>0</v>
      </c>
      <c r="E50" s="660">
        <f t="shared" si="16"/>
        <v>0</v>
      </c>
      <c r="F50" s="660">
        <f t="shared" si="16"/>
        <v>0</v>
      </c>
      <c r="G50" s="660">
        <f t="shared" si="16"/>
        <v>0</v>
      </c>
      <c r="H50" s="660">
        <f t="shared" si="16"/>
        <v>0</v>
      </c>
      <c r="I50" s="660">
        <f t="shared" si="16"/>
        <v>0</v>
      </c>
      <c r="J50" s="660">
        <f t="shared" si="16"/>
        <v>0</v>
      </c>
      <c r="K50" s="660">
        <f t="shared" si="16"/>
        <v>0</v>
      </c>
      <c r="L50" s="664">
        <f t="shared" si="16"/>
        <v>0</v>
      </c>
    </row>
    <row r="51" spans="1:12" s="494" customFormat="1" ht="30">
      <c r="A51" s="520" t="s">
        <v>466</v>
      </c>
      <c r="B51" s="660" t="e">
        <f t="shared" ref="B51:L51" si="17">+B40/B$11</f>
        <v>#DIV/0!</v>
      </c>
      <c r="C51" s="660">
        <f t="shared" si="17"/>
        <v>0</v>
      </c>
      <c r="D51" s="660" t="e">
        <f t="shared" si="17"/>
        <v>#DIV/0!</v>
      </c>
      <c r="E51" s="660" t="e">
        <f t="shared" si="17"/>
        <v>#DIV/0!</v>
      </c>
      <c r="F51" s="660" t="e">
        <f t="shared" si="17"/>
        <v>#DIV/0!</v>
      </c>
      <c r="G51" s="660" t="e">
        <f t="shared" si="17"/>
        <v>#DIV/0!</v>
      </c>
      <c r="H51" s="660" t="e">
        <f t="shared" si="17"/>
        <v>#DIV/0!</v>
      </c>
      <c r="I51" s="660" t="e">
        <f t="shared" si="17"/>
        <v>#DIV/0!</v>
      </c>
      <c r="J51" s="660" t="e">
        <f t="shared" si="17"/>
        <v>#DIV/0!</v>
      </c>
      <c r="K51" s="660" t="e">
        <f t="shared" si="17"/>
        <v>#DIV/0!</v>
      </c>
      <c r="L51" s="664" t="e">
        <f t="shared" si="17"/>
        <v>#DIV/0!</v>
      </c>
    </row>
    <row r="52" spans="1:12" s="494" customFormat="1">
      <c r="A52" s="522" t="s">
        <v>464</v>
      </c>
      <c r="B52" s="665" t="e">
        <f t="shared" ref="B52:L52" si="18">+B41/B$11</f>
        <v>#DIV/0!</v>
      </c>
      <c r="C52" s="665">
        <f t="shared" si="18"/>
        <v>0</v>
      </c>
      <c r="D52" s="665">
        <f t="shared" si="18"/>
        <v>0</v>
      </c>
      <c r="E52" s="665">
        <f t="shared" si="18"/>
        <v>0</v>
      </c>
      <c r="F52" s="665">
        <f t="shared" si="18"/>
        <v>0</v>
      </c>
      <c r="G52" s="665">
        <f t="shared" si="18"/>
        <v>0</v>
      </c>
      <c r="H52" s="665">
        <f t="shared" si="18"/>
        <v>0</v>
      </c>
      <c r="I52" s="665">
        <f t="shared" si="18"/>
        <v>0</v>
      </c>
      <c r="J52" s="665">
        <f t="shared" si="18"/>
        <v>0</v>
      </c>
      <c r="K52" s="665">
        <f t="shared" si="18"/>
        <v>0</v>
      </c>
      <c r="L52" s="666">
        <f t="shared" si="18"/>
        <v>0</v>
      </c>
    </row>
    <row r="53" spans="1:12" s="505" customFormat="1" ht="15" customHeight="1">
      <c r="A53" s="406" t="s">
        <v>504</v>
      </c>
      <c r="B53" s="513" t="e">
        <f>SUM(B47:B52)*4</f>
        <v>#DIV/0!</v>
      </c>
      <c r="C53" s="513">
        <f t="shared" ref="C53:L53" si="19">SUM(C47:C52)</f>
        <v>0</v>
      </c>
      <c r="D53" s="513" t="e">
        <f t="shared" si="19"/>
        <v>#DIV/0!</v>
      </c>
      <c r="E53" s="513" t="e">
        <f t="shared" si="19"/>
        <v>#DIV/0!</v>
      </c>
      <c r="F53" s="513" t="e">
        <f t="shared" si="19"/>
        <v>#DIV/0!</v>
      </c>
      <c r="G53" s="513" t="e">
        <f t="shared" si="19"/>
        <v>#DIV/0!</v>
      </c>
      <c r="H53" s="513" t="e">
        <f t="shared" si="19"/>
        <v>#DIV/0!</v>
      </c>
      <c r="I53" s="513" t="e">
        <f t="shared" si="19"/>
        <v>#DIV/0!</v>
      </c>
      <c r="J53" s="513" t="e">
        <f t="shared" si="19"/>
        <v>#DIV/0!</v>
      </c>
      <c r="K53" s="513" t="e">
        <f t="shared" si="19"/>
        <v>#DIV/0!</v>
      </c>
      <c r="L53" s="514" t="e">
        <f t="shared" si="19"/>
        <v>#DIV/0!</v>
      </c>
    </row>
    <row r="54" spans="1:12" s="505" customFormat="1" ht="15" customHeight="1">
      <c r="A54" s="674"/>
      <c r="B54" s="506"/>
      <c r="C54" s="506"/>
      <c r="D54" s="506"/>
      <c r="E54" s="506"/>
      <c r="F54" s="506"/>
      <c r="G54" s="506"/>
      <c r="H54" s="506"/>
      <c r="I54" s="506"/>
      <c r="J54" s="506"/>
      <c r="K54" s="506"/>
      <c r="L54" s="506"/>
    </row>
    <row r="56" spans="1:12">
      <c r="A56" s="651" t="s">
        <v>501</v>
      </c>
      <c r="B56" s="654">
        <v>2010</v>
      </c>
      <c r="C56" s="654">
        <v>2011</v>
      </c>
      <c r="D56" s="654">
        <v>2012</v>
      </c>
      <c r="E56" s="654">
        <v>2013</v>
      </c>
      <c r="F56" s="654">
        <v>2014</v>
      </c>
      <c r="G56" s="654">
        <v>2015</v>
      </c>
      <c r="H56" s="654">
        <v>2016</v>
      </c>
      <c r="I56" s="654">
        <v>2017</v>
      </c>
      <c r="J56" s="654">
        <v>2018</v>
      </c>
      <c r="K56" s="654">
        <v>2019</v>
      </c>
      <c r="L56" s="655">
        <v>2020</v>
      </c>
    </row>
    <row r="57" spans="1:12" s="494" customFormat="1" ht="45">
      <c r="A57" s="515" t="s">
        <v>385</v>
      </c>
      <c r="B57" s="516">
        <f>+'CHILD '!B96</f>
        <v>0</v>
      </c>
      <c r="C57" s="516">
        <f>+'CHILD '!C96</f>
        <v>0</v>
      </c>
      <c r="D57" s="516">
        <f>+'CHILD '!D96</f>
        <v>0</v>
      </c>
      <c r="E57" s="516">
        <f>+'CHILD '!E96</f>
        <v>0</v>
      </c>
      <c r="F57" s="516">
        <f>+'CHILD '!F96</f>
        <v>0</v>
      </c>
      <c r="G57" s="516">
        <f>+'CHILD '!G96</f>
        <v>0</v>
      </c>
      <c r="H57" s="516">
        <f>+'CHILD '!H96</f>
        <v>0</v>
      </c>
      <c r="I57" s="516">
        <f>+'CHILD '!I96</f>
        <v>0</v>
      </c>
      <c r="J57" s="516">
        <f>+'CHILD '!J96</f>
        <v>0</v>
      </c>
      <c r="K57" s="516">
        <f>+'CHILD '!K96</f>
        <v>0</v>
      </c>
      <c r="L57" s="517">
        <f>+'CHILD '!L96</f>
        <v>0</v>
      </c>
    </row>
    <row r="58" spans="1:12" s="494" customFormat="1" ht="45">
      <c r="A58" s="518" t="s">
        <v>382</v>
      </c>
      <c r="B58" s="504">
        <f t="shared" ref="B58:L58" si="20">+B37</f>
        <v>0</v>
      </c>
      <c r="C58" s="504">
        <f t="shared" si="20"/>
        <v>0</v>
      </c>
      <c r="D58" s="504">
        <f t="shared" si="20"/>
        <v>0</v>
      </c>
      <c r="E58" s="504">
        <f t="shared" si="20"/>
        <v>0</v>
      </c>
      <c r="F58" s="504">
        <f t="shared" si="20"/>
        <v>0</v>
      </c>
      <c r="G58" s="504">
        <f t="shared" si="20"/>
        <v>0</v>
      </c>
      <c r="H58" s="504">
        <f t="shared" si="20"/>
        <v>0</v>
      </c>
      <c r="I58" s="504">
        <f t="shared" si="20"/>
        <v>0</v>
      </c>
      <c r="J58" s="504">
        <f t="shared" si="20"/>
        <v>0</v>
      </c>
      <c r="K58" s="504">
        <f t="shared" si="20"/>
        <v>0</v>
      </c>
      <c r="L58" s="519">
        <f t="shared" si="20"/>
        <v>0</v>
      </c>
    </row>
    <row r="59" spans="1:12" s="494" customFormat="1" ht="30">
      <c r="A59" s="520" t="s">
        <v>383</v>
      </c>
      <c r="B59" s="503">
        <f t="shared" ref="B59:L59" si="21">+B38</f>
        <v>0</v>
      </c>
      <c r="C59" s="503">
        <f t="shared" si="21"/>
        <v>0</v>
      </c>
      <c r="D59" s="503" t="e">
        <f t="shared" si="21"/>
        <v>#DIV/0!</v>
      </c>
      <c r="E59" s="503" t="e">
        <f t="shared" si="21"/>
        <v>#DIV/0!</v>
      </c>
      <c r="F59" s="503" t="e">
        <f t="shared" si="21"/>
        <v>#DIV/0!</v>
      </c>
      <c r="G59" s="503" t="e">
        <f t="shared" si="21"/>
        <v>#DIV/0!</v>
      </c>
      <c r="H59" s="503" t="e">
        <f t="shared" si="21"/>
        <v>#DIV/0!</v>
      </c>
      <c r="I59" s="503" t="e">
        <f t="shared" si="21"/>
        <v>#DIV/0!</v>
      </c>
      <c r="J59" s="503" t="e">
        <f t="shared" si="21"/>
        <v>#DIV/0!</v>
      </c>
      <c r="K59" s="503" t="e">
        <f t="shared" si="21"/>
        <v>#DIV/0!</v>
      </c>
      <c r="L59" s="521" t="e">
        <f t="shared" si="21"/>
        <v>#DIV/0!</v>
      </c>
    </row>
    <row r="60" spans="1:12" s="494" customFormat="1" ht="30">
      <c r="A60" s="520" t="s">
        <v>512</v>
      </c>
      <c r="B60" s="503">
        <f>PENS!B84</f>
        <v>0</v>
      </c>
      <c r="C60" s="503">
        <f>PENS!C84</f>
        <v>0</v>
      </c>
      <c r="D60" s="503">
        <f>PENS!D84</f>
        <v>0</v>
      </c>
      <c r="E60" s="503">
        <f>PENS!E84</f>
        <v>0</v>
      </c>
      <c r="F60" s="503">
        <f>PENS!F84</f>
        <v>0</v>
      </c>
      <c r="G60" s="503">
        <f>PENS!G84</f>
        <v>0</v>
      </c>
      <c r="H60" s="503">
        <f>PENS!H84</f>
        <v>0</v>
      </c>
      <c r="I60" s="503">
        <f>PENS!I84</f>
        <v>0</v>
      </c>
      <c r="J60" s="503">
        <f>PENS!J84</f>
        <v>0</v>
      </c>
      <c r="K60" s="503">
        <f>PENS!K84</f>
        <v>0</v>
      </c>
      <c r="L60" s="503">
        <f>PENS!L84</f>
        <v>0</v>
      </c>
    </row>
    <row r="61" spans="1:12" s="494" customFormat="1">
      <c r="A61" s="520" t="s">
        <v>384</v>
      </c>
      <c r="B61" s="503">
        <f t="shared" ref="B61:L61" si="22">+B40</f>
        <v>0</v>
      </c>
      <c r="C61" s="503">
        <f t="shared" si="22"/>
        <v>0</v>
      </c>
      <c r="D61" s="503" t="e">
        <f t="shared" si="22"/>
        <v>#DIV/0!</v>
      </c>
      <c r="E61" s="503" t="e">
        <f t="shared" si="22"/>
        <v>#DIV/0!</v>
      </c>
      <c r="F61" s="503" t="e">
        <f t="shared" si="22"/>
        <v>#DIV/0!</v>
      </c>
      <c r="G61" s="503" t="e">
        <f t="shared" si="22"/>
        <v>#DIV/0!</v>
      </c>
      <c r="H61" s="503" t="e">
        <f t="shared" si="22"/>
        <v>#DIV/0!</v>
      </c>
      <c r="I61" s="503" t="e">
        <f t="shared" si="22"/>
        <v>#DIV/0!</v>
      </c>
      <c r="J61" s="503" t="e">
        <f t="shared" si="22"/>
        <v>#DIV/0!</v>
      </c>
      <c r="K61" s="503" t="e">
        <f t="shared" si="22"/>
        <v>#DIV/0!</v>
      </c>
      <c r="L61" s="521" t="e">
        <f t="shared" si="22"/>
        <v>#DIV/0!</v>
      </c>
    </row>
    <row r="62" spans="1:12" s="494" customFormat="1">
      <c r="A62" s="522" t="s">
        <v>464</v>
      </c>
      <c r="B62" s="523"/>
      <c r="C62" s="523"/>
      <c r="D62" s="523"/>
      <c r="E62" s="523"/>
      <c r="F62" s="523"/>
      <c r="G62" s="523"/>
      <c r="H62" s="523"/>
      <c r="I62" s="523"/>
      <c r="J62" s="523"/>
      <c r="K62" s="523"/>
      <c r="L62" s="524"/>
    </row>
    <row r="63" spans="1:12" s="505" customFormat="1">
      <c r="A63" s="399" t="s">
        <v>468</v>
      </c>
      <c r="B63" s="510">
        <f t="shared" ref="B63:L63" si="23">SUM(B57:B62)</f>
        <v>0</v>
      </c>
      <c r="C63" s="510">
        <f t="shared" si="23"/>
        <v>0</v>
      </c>
      <c r="D63" s="510" t="e">
        <f t="shared" si="23"/>
        <v>#DIV/0!</v>
      </c>
      <c r="E63" s="510" t="e">
        <f t="shared" si="23"/>
        <v>#DIV/0!</v>
      </c>
      <c r="F63" s="510" t="e">
        <f t="shared" si="23"/>
        <v>#DIV/0!</v>
      </c>
      <c r="G63" s="510" t="e">
        <f t="shared" si="23"/>
        <v>#DIV/0!</v>
      </c>
      <c r="H63" s="510" t="e">
        <f t="shared" si="23"/>
        <v>#DIV/0!</v>
      </c>
      <c r="I63" s="510" t="e">
        <f t="shared" si="23"/>
        <v>#DIV/0!</v>
      </c>
      <c r="J63" s="510" t="e">
        <f t="shared" si="23"/>
        <v>#DIV/0!</v>
      </c>
      <c r="K63" s="510" t="e">
        <f t="shared" si="23"/>
        <v>#DIV/0!</v>
      </c>
      <c r="L63" s="511" t="e">
        <f t="shared" si="23"/>
        <v>#DIV/0!</v>
      </c>
    </row>
    <row r="64" spans="1:12" s="505" customFormat="1">
      <c r="A64" s="403" t="s">
        <v>12</v>
      </c>
      <c r="B64" s="506" t="e">
        <f>+B63/B$11</f>
        <v>#DIV/0!</v>
      </c>
      <c r="C64" s="506">
        <f t="shared" ref="C64" si="24">+C63/C$11</f>
        <v>0</v>
      </c>
      <c r="D64" s="506" t="e">
        <f>+D63/D$11</f>
        <v>#DIV/0!</v>
      </c>
      <c r="E64" s="506" t="e">
        <f t="shared" ref="E64" si="25">+E63/E$11</f>
        <v>#DIV/0!</v>
      </c>
      <c r="F64" s="506" t="e">
        <f t="shared" ref="F64" si="26">+F63/F$11</f>
        <v>#DIV/0!</v>
      </c>
      <c r="G64" s="506" t="e">
        <f t="shared" ref="G64" si="27">+G63/G$11</f>
        <v>#DIV/0!</v>
      </c>
      <c r="H64" s="506" t="e">
        <f t="shared" ref="H64" si="28">+H63/H$11</f>
        <v>#DIV/0!</v>
      </c>
      <c r="I64" s="506" t="e">
        <f t="shared" ref="I64" si="29">+I63/I$11</f>
        <v>#DIV/0!</v>
      </c>
      <c r="J64" s="506" t="e">
        <f t="shared" ref="J64" si="30">+J63/J$11</f>
        <v>#DIV/0!</v>
      </c>
      <c r="K64" s="506" t="e">
        <f t="shared" ref="K64" si="31">+K63/K$11</f>
        <v>#DIV/0!</v>
      </c>
      <c r="L64" s="512" t="e">
        <f t="shared" ref="L64" si="32">+L63/L$11</f>
        <v>#DIV/0!</v>
      </c>
    </row>
    <row r="65" spans="1:19" s="505" customFormat="1" ht="15" customHeight="1">
      <c r="A65" s="406" t="s">
        <v>13</v>
      </c>
      <c r="B65" s="513">
        <f>+B63/B$12</f>
        <v>0</v>
      </c>
      <c r="C65" s="513">
        <f t="shared" ref="C65:L65" si="33">+C63/C$12</f>
        <v>0</v>
      </c>
      <c r="D65" s="513" t="e">
        <f t="shared" si="33"/>
        <v>#DIV/0!</v>
      </c>
      <c r="E65" s="513" t="e">
        <f t="shared" si="33"/>
        <v>#DIV/0!</v>
      </c>
      <c r="F65" s="513" t="e">
        <f t="shared" si="33"/>
        <v>#DIV/0!</v>
      </c>
      <c r="G65" s="513" t="e">
        <f t="shared" si="33"/>
        <v>#DIV/0!</v>
      </c>
      <c r="H65" s="513" t="e">
        <f t="shared" si="33"/>
        <v>#DIV/0!</v>
      </c>
      <c r="I65" s="513" t="e">
        <f t="shared" si="33"/>
        <v>#DIV/0!</v>
      </c>
      <c r="J65" s="513" t="e">
        <f t="shared" si="33"/>
        <v>#DIV/0!</v>
      </c>
      <c r="K65" s="513" t="e">
        <f t="shared" si="33"/>
        <v>#DIV/0!</v>
      </c>
      <c r="L65" s="514" t="e">
        <f t="shared" si="33"/>
        <v>#DIV/0!</v>
      </c>
    </row>
    <row r="66" spans="1:19">
      <c r="A66" s="488"/>
    </row>
    <row r="67" spans="1:19">
      <c r="A67" s="675" t="s">
        <v>511</v>
      </c>
      <c r="B67" s="676">
        <v>2010</v>
      </c>
      <c r="C67" s="676">
        <v>2011</v>
      </c>
      <c r="D67" s="676">
        <v>2012</v>
      </c>
      <c r="E67" s="676">
        <v>2013</v>
      </c>
      <c r="F67" s="676">
        <v>2014</v>
      </c>
      <c r="G67" s="676">
        <v>2015</v>
      </c>
      <c r="H67" s="676">
        <v>2016</v>
      </c>
      <c r="I67" s="676">
        <v>2017</v>
      </c>
      <c r="J67" s="676">
        <v>2018</v>
      </c>
      <c r="K67" s="676">
        <v>2019</v>
      </c>
      <c r="L67" s="677">
        <v>2020</v>
      </c>
    </row>
    <row r="68" spans="1:19" s="494" customFormat="1" ht="45">
      <c r="A68" s="515" t="s">
        <v>470</v>
      </c>
      <c r="B68" s="662" t="e">
        <f t="shared" ref="B68:L68" si="34">+B57/B$11</f>
        <v>#DIV/0!</v>
      </c>
      <c r="C68" s="662">
        <f t="shared" si="34"/>
        <v>0</v>
      </c>
      <c r="D68" s="662">
        <f t="shared" si="34"/>
        <v>0</v>
      </c>
      <c r="E68" s="662">
        <f t="shared" si="34"/>
        <v>0</v>
      </c>
      <c r="F68" s="662">
        <f t="shared" si="34"/>
        <v>0</v>
      </c>
      <c r="G68" s="662">
        <f t="shared" si="34"/>
        <v>0</v>
      </c>
      <c r="H68" s="662">
        <f t="shared" si="34"/>
        <v>0</v>
      </c>
      <c r="I68" s="662">
        <f t="shared" si="34"/>
        <v>0</v>
      </c>
      <c r="J68" s="662">
        <f t="shared" si="34"/>
        <v>0</v>
      </c>
      <c r="K68" s="662">
        <f t="shared" si="34"/>
        <v>0</v>
      </c>
      <c r="L68" s="663">
        <f t="shared" si="34"/>
        <v>0</v>
      </c>
    </row>
    <row r="69" spans="1:19" s="494" customFormat="1" ht="45">
      <c r="A69" s="518" t="s">
        <v>382</v>
      </c>
      <c r="B69" s="660" t="e">
        <f t="shared" ref="B69:L69" si="35">+B58/B$11</f>
        <v>#DIV/0!</v>
      </c>
      <c r="C69" s="660">
        <f t="shared" si="35"/>
        <v>0</v>
      </c>
      <c r="D69" s="660">
        <f t="shared" si="35"/>
        <v>0</v>
      </c>
      <c r="E69" s="660">
        <f t="shared" si="35"/>
        <v>0</v>
      </c>
      <c r="F69" s="660">
        <f t="shared" si="35"/>
        <v>0</v>
      </c>
      <c r="G69" s="660">
        <f t="shared" si="35"/>
        <v>0</v>
      </c>
      <c r="H69" s="660">
        <f t="shared" si="35"/>
        <v>0</v>
      </c>
      <c r="I69" s="660">
        <f t="shared" si="35"/>
        <v>0</v>
      </c>
      <c r="J69" s="660">
        <f t="shared" si="35"/>
        <v>0</v>
      </c>
      <c r="K69" s="660">
        <f t="shared" si="35"/>
        <v>0</v>
      </c>
      <c r="L69" s="664">
        <f t="shared" si="35"/>
        <v>0</v>
      </c>
    </row>
    <row r="70" spans="1:19" s="494" customFormat="1" ht="30">
      <c r="A70" s="520" t="s">
        <v>383</v>
      </c>
      <c r="B70" s="660" t="e">
        <f t="shared" ref="B70:L70" si="36">+B59/B$11</f>
        <v>#DIV/0!</v>
      </c>
      <c r="C70" s="660">
        <f t="shared" si="36"/>
        <v>0</v>
      </c>
      <c r="D70" s="660" t="e">
        <f t="shared" si="36"/>
        <v>#DIV/0!</v>
      </c>
      <c r="E70" s="660" t="e">
        <f t="shared" si="36"/>
        <v>#DIV/0!</v>
      </c>
      <c r="F70" s="660" t="e">
        <f t="shared" si="36"/>
        <v>#DIV/0!</v>
      </c>
      <c r="G70" s="660" t="e">
        <f t="shared" si="36"/>
        <v>#DIV/0!</v>
      </c>
      <c r="H70" s="660" t="e">
        <f t="shared" si="36"/>
        <v>#DIV/0!</v>
      </c>
      <c r="I70" s="660" t="e">
        <f t="shared" si="36"/>
        <v>#DIV/0!</v>
      </c>
      <c r="J70" s="660" t="e">
        <f t="shared" si="36"/>
        <v>#DIV/0!</v>
      </c>
      <c r="K70" s="660" t="e">
        <f t="shared" si="36"/>
        <v>#DIV/0!</v>
      </c>
      <c r="L70" s="664" t="e">
        <f t="shared" si="36"/>
        <v>#DIV/0!</v>
      </c>
    </row>
    <row r="71" spans="1:19" s="494" customFormat="1" ht="30">
      <c r="A71" s="520" t="s">
        <v>512</v>
      </c>
      <c r="B71" s="660" t="e">
        <f t="shared" ref="B71:L71" si="37">+B60/B$11</f>
        <v>#DIV/0!</v>
      </c>
      <c r="C71" s="660">
        <f t="shared" si="37"/>
        <v>0</v>
      </c>
      <c r="D71" s="660">
        <f t="shared" si="37"/>
        <v>0</v>
      </c>
      <c r="E71" s="660">
        <f t="shared" si="37"/>
        <v>0</v>
      </c>
      <c r="F71" s="660">
        <f t="shared" si="37"/>
        <v>0</v>
      </c>
      <c r="G71" s="660">
        <f t="shared" si="37"/>
        <v>0</v>
      </c>
      <c r="H71" s="660">
        <f t="shared" si="37"/>
        <v>0</v>
      </c>
      <c r="I71" s="660">
        <f t="shared" si="37"/>
        <v>0</v>
      </c>
      <c r="J71" s="660">
        <f t="shared" si="37"/>
        <v>0</v>
      </c>
      <c r="K71" s="660">
        <f t="shared" si="37"/>
        <v>0</v>
      </c>
      <c r="L71" s="664">
        <f t="shared" si="37"/>
        <v>0</v>
      </c>
    </row>
    <row r="72" spans="1:19" s="494" customFormat="1" ht="30">
      <c r="A72" s="520" t="s">
        <v>466</v>
      </c>
      <c r="B72" s="660" t="e">
        <f t="shared" ref="B72:L72" si="38">+B61/B$11</f>
        <v>#DIV/0!</v>
      </c>
      <c r="C72" s="660">
        <f t="shared" si="38"/>
        <v>0</v>
      </c>
      <c r="D72" s="660" t="e">
        <f t="shared" si="38"/>
        <v>#DIV/0!</v>
      </c>
      <c r="E72" s="660" t="e">
        <f t="shared" si="38"/>
        <v>#DIV/0!</v>
      </c>
      <c r="F72" s="660" t="e">
        <f t="shared" si="38"/>
        <v>#DIV/0!</v>
      </c>
      <c r="G72" s="660" t="e">
        <f t="shared" si="38"/>
        <v>#DIV/0!</v>
      </c>
      <c r="H72" s="660" t="e">
        <f t="shared" si="38"/>
        <v>#DIV/0!</v>
      </c>
      <c r="I72" s="660" t="e">
        <f t="shared" si="38"/>
        <v>#DIV/0!</v>
      </c>
      <c r="J72" s="660" t="e">
        <f t="shared" si="38"/>
        <v>#DIV/0!</v>
      </c>
      <c r="K72" s="660" t="e">
        <f t="shared" si="38"/>
        <v>#DIV/0!</v>
      </c>
      <c r="L72" s="664" t="e">
        <f t="shared" si="38"/>
        <v>#DIV/0!</v>
      </c>
    </row>
    <row r="73" spans="1:19" s="494" customFormat="1">
      <c r="A73" s="522" t="s">
        <v>464</v>
      </c>
      <c r="B73" s="665" t="e">
        <f t="shared" ref="B73:L73" si="39">+B62/B$11</f>
        <v>#DIV/0!</v>
      </c>
      <c r="C73" s="665">
        <f t="shared" si="39"/>
        <v>0</v>
      </c>
      <c r="D73" s="665">
        <f t="shared" si="39"/>
        <v>0</v>
      </c>
      <c r="E73" s="665">
        <f t="shared" si="39"/>
        <v>0</v>
      </c>
      <c r="F73" s="665">
        <f t="shared" si="39"/>
        <v>0</v>
      </c>
      <c r="G73" s="665">
        <f t="shared" si="39"/>
        <v>0</v>
      </c>
      <c r="H73" s="665">
        <f t="shared" si="39"/>
        <v>0</v>
      </c>
      <c r="I73" s="665">
        <f t="shared" si="39"/>
        <v>0</v>
      </c>
      <c r="J73" s="665">
        <f t="shared" si="39"/>
        <v>0</v>
      </c>
      <c r="K73" s="665">
        <f t="shared" si="39"/>
        <v>0</v>
      </c>
      <c r="L73" s="666">
        <f t="shared" si="39"/>
        <v>0</v>
      </c>
    </row>
    <row r="74" spans="1:19" s="505" customFormat="1" ht="15" customHeight="1">
      <c r="A74" s="406" t="s">
        <v>504</v>
      </c>
      <c r="B74" s="513" t="e">
        <f>SUM(B68:B73)*4</f>
        <v>#DIV/0!</v>
      </c>
      <c r="C74" s="513">
        <f t="shared" ref="C74:L74" si="40">SUM(C68:C73)</f>
        <v>0</v>
      </c>
      <c r="D74" s="513" t="e">
        <f t="shared" si="40"/>
        <v>#DIV/0!</v>
      </c>
      <c r="E74" s="513" t="e">
        <f t="shared" si="40"/>
        <v>#DIV/0!</v>
      </c>
      <c r="F74" s="513" t="e">
        <f t="shared" si="40"/>
        <v>#DIV/0!</v>
      </c>
      <c r="G74" s="513" t="e">
        <f t="shared" si="40"/>
        <v>#DIV/0!</v>
      </c>
      <c r="H74" s="513" t="e">
        <f t="shared" si="40"/>
        <v>#DIV/0!</v>
      </c>
      <c r="I74" s="513" t="e">
        <f t="shared" si="40"/>
        <v>#DIV/0!</v>
      </c>
      <c r="J74" s="513" t="e">
        <f t="shared" si="40"/>
        <v>#DIV/0!</v>
      </c>
      <c r="K74" s="513" t="e">
        <f t="shared" si="40"/>
        <v>#DIV/0!</v>
      </c>
      <c r="L74" s="514" t="e">
        <f t="shared" si="40"/>
        <v>#DIV/0!</v>
      </c>
    </row>
    <row r="75" spans="1:19">
      <c r="A75" s="488"/>
    </row>
    <row r="77" spans="1:19" s="494" customFormat="1">
      <c r="A77" s="525" t="s">
        <v>471</v>
      </c>
      <c r="B77" s="1166">
        <v>2012</v>
      </c>
      <c r="C77" s="1167"/>
      <c r="D77" s="1167">
        <v>2013</v>
      </c>
      <c r="E77" s="1167"/>
      <c r="F77" s="1167">
        <v>2014</v>
      </c>
      <c r="G77" s="1167"/>
      <c r="H77" s="1167">
        <v>2015</v>
      </c>
      <c r="I77" s="1167"/>
      <c r="J77" s="1167">
        <v>2016</v>
      </c>
      <c r="K77" s="1167"/>
      <c r="L77" s="1167">
        <v>2017</v>
      </c>
      <c r="M77" s="1167"/>
      <c r="N77" s="1167">
        <v>2018</v>
      </c>
      <c r="O77" s="1167"/>
      <c r="P77" s="1167">
        <v>2019</v>
      </c>
      <c r="Q77" s="1167"/>
      <c r="R77" s="1167">
        <v>2020</v>
      </c>
      <c r="S77" s="1169"/>
    </row>
    <row r="78" spans="1:19" s="494" customFormat="1">
      <c r="A78" s="629" t="s">
        <v>388</v>
      </c>
      <c r="B78" s="516">
        <f>+D36</f>
        <v>0</v>
      </c>
      <c r="C78" s="516">
        <f>+D57</f>
        <v>0</v>
      </c>
      <c r="D78" s="516">
        <f>+E36</f>
        <v>0</v>
      </c>
      <c r="E78" s="516">
        <f>+E57</f>
        <v>0</v>
      </c>
      <c r="F78" s="516">
        <f>+F36</f>
        <v>0</v>
      </c>
      <c r="G78" s="516">
        <f>+F57</f>
        <v>0</v>
      </c>
      <c r="H78" s="516">
        <f>+G36</f>
        <v>0</v>
      </c>
      <c r="I78" s="516">
        <f>+G57</f>
        <v>0</v>
      </c>
      <c r="J78" s="516">
        <f>+H36</f>
        <v>0</v>
      </c>
      <c r="K78" s="516">
        <f>+H57</f>
        <v>0</v>
      </c>
      <c r="L78" s="516">
        <f>+I36</f>
        <v>0</v>
      </c>
      <c r="M78" s="516">
        <f>+I57</f>
        <v>0</v>
      </c>
      <c r="N78" s="516">
        <f>+J36</f>
        <v>0</v>
      </c>
      <c r="O78" s="516">
        <f>+J57</f>
        <v>0</v>
      </c>
      <c r="P78" s="516">
        <f>K36</f>
        <v>0</v>
      </c>
      <c r="Q78" s="516">
        <f>+K57</f>
        <v>0</v>
      </c>
      <c r="R78" s="516">
        <f>+L36</f>
        <v>0</v>
      </c>
      <c r="S78" s="517">
        <f>+L57</f>
        <v>0</v>
      </c>
    </row>
    <row r="79" spans="1:19" s="494" customFormat="1">
      <c r="A79" s="630" t="s">
        <v>118</v>
      </c>
      <c r="B79" s="504">
        <f>+D58</f>
        <v>0</v>
      </c>
      <c r="C79" s="504">
        <f>+B79</f>
        <v>0</v>
      </c>
      <c r="D79" s="504">
        <f>+E58</f>
        <v>0</v>
      </c>
      <c r="E79" s="504">
        <f>+D79</f>
        <v>0</v>
      </c>
      <c r="F79" s="504">
        <f>+F58</f>
        <v>0</v>
      </c>
      <c r="G79" s="504">
        <f>+F79</f>
        <v>0</v>
      </c>
      <c r="H79" s="504">
        <f>+G58</f>
        <v>0</v>
      </c>
      <c r="I79" s="504">
        <f>+H79</f>
        <v>0</v>
      </c>
      <c r="J79" s="504">
        <f>+H58</f>
        <v>0</v>
      </c>
      <c r="K79" s="504">
        <f>+J79</f>
        <v>0</v>
      </c>
      <c r="L79" s="504">
        <f>+I58</f>
        <v>0</v>
      </c>
      <c r="M79" s="504">
        <f>+L79</f>
        <v>0</v>
      </c>
      <c r="N79" s="504">
        <f>+J58</f>
        <v>0</v>
      </c>
      <c r="O79" s="504">
        <f>+K58</f>
        <v>0</v>
      </c>
      <c r="P79" s="504">
        <f>+K58</f>
        <v>0</v>
      </c>
      <c r="Q79" s="504">
        <f>+P79</f>
        <v>0</v>
      </c>
      <c r="R79" s="504">
        <f>+L58</f>
        <v>0</v>
      </c>
      <c r="S79" s="519">
        <f>+R79</f>
        <v>0</v>
      </c>
    </row>
    <row r="80" spans="1:19" s="494" customFormat="1">
      <c r="A80" s="630" t="s">
        <v>387</v>
      </c>
      <c r="B80" s="504" t="e">
        <f>+D59</f>
        <v>#DIV/0!</v>
      </c>
      <c r="C80" s="504" t="e">
        <f t="shared" ref="C80:C82" si="41">+B80</f>
        <v>#DIV/0!</v>
      </c>
      <c r="D80" s="504" t="e">
        <f>+E59</f>
        <v>#DIV/0!</v>
      </c>
      <c r="E80" s="504" t="e">
        <f t="shared" ref="E80:E82" si="42">+D80</f>
        <v>#DIV/0!</v>
      </c>
      <c r="F80" s="504" t="e">
        <f>+F59</f>
        <v>#DIV/0!</v>
      </c>
      <c r="G80" s="504" t="e">
        <f t="shared" ref="G80:G82" si="43">+F80</f>
        <v>#DIV/0!</v>
      </c>
      <c r="H80" s="504" t="e">
        <f>+G59</f>
        <v>#DIV/0!</v>
      </c>
      <c r="I80" s="504" t="e">
        <f t="shared" ref="I80:I82" si="44">+H80</f>
        <v>#DIV/0!</v>
      </c>
      <c r="J80" s="504" t="e">
        <f>+H59</f>
        <v>#DIV/0!</v>
      </c>
      <c r="K80" s="504" t="e">
        <f t="shared" ref="K80:K82" si="45">+J80</f>
        <v>#DIV/0!</v>
      </c>
      <c r="L80" s="504" t="e">
        <f>+I59</f>
        <v>#DIV/0!</v>
      </c>
      <c r="M80" s="504" t="e">
        <f t="shared" ref="M80" si="46">+L80</f>
        <v>#DIV/0!</v>
      </c>
      <c r="N80" s="504" t="e">
        <f>+J59</f>
        <v>#DIV/0!</v>
      </c>
      <c r="O80" s="504" t="e">
        <f>+K59</f>
        <v>#DIV/0!</v>
      </c>
      <c r="P80" s="504" t="e">
        <f>+K59</f>
        <v>#DIV/0!</v>
      </c>
      <c r="Q80" s="504" t="e">
        <f t="shared" ref="Q80:Q82" si="47">+P80</f>
        <v>#DIV/0!</v>
      </c>
      <c r="R80" s="504" t="e">
        <f>+L59</f>
        <v>#DIV/0!</v>
      </c>
      <c r="S80" s="519" t="e">
        <f t="shared" ref="S80:S82" si="48">+R80</f>
        <v>#DIV/0!</v>
      </c>
    </row>
    <row r="81" spans="1:19" s="494" customFormat="1">
      <c r="A81" s="630" t="s">
        <v>386</v>
      </c>
      <c r="B81" s="503">
        <f>+D39</f>
        <v>0</v>
      </c>
      <c r="C81" s="503">
        <f>+D60</f>
        <v>0</v>
      </c>
      <c r="D81" s="503">
        <f>+E39</f>
        <v>0</v>
      </c>
      <c r="E81" s="503">
        <f>+E60</f>
        <v>0</v>
      </c>
      <c r="F81" s="503">
        <f>+F39</f>
        <v>0</v>
      </c>
      <c r="G81" s="503">
        <f>+F60</f>
        <v>0</v>
      </c>
      <c r="H81" s="503">
        <f>+G39</f>
        <v>0</v>
      </c>
      <c r="I81" s="503">
        <f>+G60</f>
        <v>0</v>
      </c>
      <c r="J81" s="503">
        <f>+H39</f>
        <v>0</v>
      </c>
      <c r="K81" s="503">
        <f>+H60</f>
        <v>0</v>
      </c>
      <c r="L81" s="503">
        <f>+I39</f>
        <v>0</v>
      </c>
      <c r="M81" s="503">
        <f>+I60</f>
        <v>0</v>
      </c>
      <c r="N81" s="503">
        <f>+J39</f>
        <v>0</v>
      </c>
      <c r="O81" s="503">
        <f>+J60</f>
        <v>0</v>
      </c>
      <c r="P81" s="503">
        <f>+K39</f>
        <v>0</v>
      </c>
      <c r="Q81" s="503">
        <f>+K60</f>
        <v>0</v>
      </c>
      <c r="R81" s="503">
        <f>+L39</f>
        <v>0</v>
      </c>
      <c r="S81" s="521">
        <f>+L60</f>
        <v>0</v>
      </c>
    </row>
    <row r="82" spans="1:19" s="494" customFormat="1">
      <c r="A82" s="631" t="s">
        <v>117</v>
      </c>
      <c r="B82" s="682" t="e">
        <f>+D61</f>
        <v>#DIV/0!</v>
      </c>
      <c r="C82" s="682" t="e">
        <f t="shared" si="41"/>
        <v>#DIV/0!</v>
      </c>
      <c r="D82" s="682" t="e">
        <f>+E61</f>
        <v>#DIV/0!</v>
      </c>
      <c r="E82" s="682" t="e">
        <f t="shared" si="42"/>
        <v>#DIV/0!</v>
      </c>
      <c r="F82" s="682" t="e">
        <f>+F61</f>
        <v>#DIV/0!</v>
      </c>
      <c r="G82" s="682" t="e">
        <f t="shared" si="43"/>
        <v>#DIV/0!</v>
      </c>
      <c r="H82" s="682" t="e">
        <f>+G61</f>
        <v>#DIV/0!</v>
      </c>
      <c r="I82" s="682" t="e">
        <f t="shared" si="44"/>
        <v>#DIV/0!</v>
      </c>
      <c r="J82" s="682" t="e">
        <f>+H61</f>
        <v>#DIV/0!</v>
      </c>
      <c r="K82" s="682" t="e">
        <f t="shared" si="45"/>
        <v>#DIV/0!</v>
      </c>
      <c r="L82" s="682" t="e">
        <f>+I61</f>
        <v>#DIV/0!</v>
      </c>
      <c r="M82" s="682" t="e">
        <f>+L82</f>
        <v>#DIV/0!</v>
      </c>
      <c r="N82" s="682" t="e">
        <f>+J61</f>
        <v>#DIV/0!</v>
      </c>
      <c r="O82" s="682" t="e">
        <f>+K61</f>
        <v>#DIV/0!</v>
      </c>
      <c r="P82" s="682" t="e">
        <f>+K61</f>
        <v>#DIV/0!</v>
      </c>
      <c r="Q82" s="682" t="e">
        <f t="shared" si="47"/>
        <v>#DIV/0!</v>
      </c>
      <c r="R82" s="682" t="e">
        <f>+L61</f>
        <v>#DIV/0!</v>
      </c>
      <c r="S82" s="683" t="e">
        <f t="shared" si="48"/>
        <v>#DIV/0!</v>
      </c>
    </row>
    <row r="83" spans="1:19" s="505" customFormat="1">
      <c r="A83" s="442" t="s">
        <v>468</v>
      </c>
      <c r="B83" s="510" t="e">
        <f t="shared" ref="B83:S83" si="49">SUM(B77:B82)</f>
        <v>#DIV/0!</v>
      </c>
      <c r="C83" s="510" t="e">
        <f t="shared" si="49"/>
        <v>#DIV/0!</v>
      </c>
      <c r="D83" s="510" t="e">
        <f t="shared" si="49"/>
        <v>#DIV/0!</v>
      </c>
      <c r="E83" s="510" t="e">
        <f t="shared" si="49"/>
        <v>#DIV/0!</v>
      </c>
      <c r="F83" s="510" t="e">
        <f t="shared" si="49"/>
        <v>#DIV/0!</v>
      </c>
      <c r="G83" s="510" t="e">
        <f t="shared" si="49"/>
        <v>#DIV/0!</v>
      </c>
      <c r="H83" s="510" t="e">
        <f t="shared" si="49"/>
        <v>#DIV/0!</v>
      </c>
      <c r="I83" s="510" t="e">
        <f t="shared" si="49"/>
        <v>#DIV/0!</v>
      </c>
      <c r="J83" s="510" t="e">
        <f t="shared" si="49"/>
        <v>#DIV/0!</v>
      </c>
      <c r="K83" s="510" t="e">
        <f t="shared" si="49"/>
        <v>#DIV/0!</v>
      </c>
      <c r="L83" s="510" t="e">
        <f t="shared" si="49"/>
        <v>#DIV/0!</v>
      </c>
      <c r="M83" s="510" t="e">
        <f t="shared" si="49"/>
        <v>#DIV/0!</v>
      </c>
      <c r="N83" s="510" t="e">
        <f t="shared" si="49"/>
        <v>#DIV/0!</v>
      </c>
      <c r="O83" s="510" t="e">
        <f t="shared" si="49"/>
        <v>#DIV/0!</v>
      </c>
      <c r="P83" s="510" t="e">
        <f t="shared" si="49"/>
        <v>#DIV/0!</v>
      </c>
      <c r="Q83" s="510" t="e">
        <f t="shared" si="49"/>
        <v>#DIV/0!</v>
      </c>
      <c r="R83" s="510" t="e">
        <f t="shared" si="49"/>
        <v>#DIV/0!</v>
      </c>
      <c r="S83" s="510" t="e">
        <f t="shared" si="49"/>
        <v>#DIV/0!</v>
      </c>
    </row>
    <row r="84" spans="1:19" s="505" customFormat="1">
      <c r="A84" s="632" t="s">
        <v>12</v>
      </c>
      <c r="B84" s="506" t="e">
        <f>+B83/D$11</f>
        <v>#DIV/0!</v>
      </c>
      <c r="C84" s="506" t="e">
        <f>+C83/D$11</f>
        <v>#DIV/0!</v>
      </c>
      <c r="D84" s="506" t="e">
        <f>+D83/E$11</f>
        <v>#DIV/0!</v>
      </c>
      <c r="E84" s="506" t="e">
        <f>+E83/E$11</f>
        <v>#DIV/0!</v>
      </c>
      <c r="F84" s="506" t="e">
        <f>+F83/F$11</f>
        <v>#DIV/0!</v>
      </c>
      <c r="G84" s="506" t="e">
        <f>+G83/F$11</f>
        <v>#DIV/0!</v>
      </c>
      <c r="H84" s="506" t="e">
        <f>+H83/G$11</f>
        <v>#DIV/0!</v>
      </c>
      <c r="I84" s="506" t="e">
        <f>+I83/G$11</f>
        <v>#DIV/0!</v>
      </c>
      <c r="J84" s="506" t="e">
        <f>+J83/H$11</f>
        <v>#DIV/0!</v>
      </c>
      <c r="K84" s="506" t="e">
        <f>+K83/H$11</f>
        <v>#DIV/0!</v>
      </c>
      <c r="L84" s="506" t="e">
        <f>+L83/I$11</f>
        <v>#DIV/0!</v>
      </c>
      <c r="M84" s="506" t="e">
        <f>+M83/I11</f>
        <v>#DIV/0!</v>
      </c>
      <c r="N84" s="506" t="e">
        <f>+N83/J$11</f>
        <v>#DIV/0!</v>
      </c>
      <c r="O84" s="506" t="e">
        <f>+O83/J$11</f>
        <v>#DIV/0!</v>
      </c>
      <c r="P84" s="506" t="e">
        <f>+P83/K$11</f>
        <v>#DIV/0!</v>
      </c>
      <c r="Q84" s="506" t="e">
        <f>+Q83/K$11</f>
        <v>#DIV/0!</v>
      </c>
      <c r="R84" s="506" t="e">
        <f>+R83/L$11</f>
        <v>#DIV/0!</v>
      </c>
      <c r="S84" s="506" t="e">
        <f>+S83/L$11</f>
        <v>#DIV/0!</v>
      </c>
    </row>
    <row r="85" spans="1:19" s="505" customFormat="1" ht="15" customHeight="1">
      <c r="A85" s="449" t="s">
        <v>13</v>
      </c>
      <c r="B85" s="513" t="e">
        <f>+B83/D$12</f>
        <v>#DIV/0!</v>
      </c>
      <c r="C85" s="513" t="e">
        <f>+C83/D$12</f>
        <v>#DIV/0!</v>
      </c>
      <c r="D85" s="513" t="e">
        <f>+D83/E$12</f>
        <v>#DIV/0!</v>
      </c>
      <c r="E85" s="513" t="e">
        <f>+E83/E$12</f>
        <v>#DIV/0!</v>
      </c>
      <c r="F85" s="513" t="e">
        <f t="shared" ref="F85" si="50">+F83/F$12</f>
        <v>#DIV/0!</v>
      </c>
      <c r="G85" s="513" t="e">
        <f>+G83/F$12</f>
        <v>#DIV/0!</v>
      </c>
      <c r="H85" s="513" t="e">
        <f>+H83/G$12</f>
        <v>#DIV/0!</v>
      </c>
      <c r="I85" s="513" t="e">
        <f>+I83/G$12</f>
        <v>#DIV/0!</v>
      </c>
      <c r="J85" s="513" t="e">
        <f>+J83/H$12</f>
        <v>#DIV/0!</v>
      </c>
      <c r="K85" s="513" t="e">
        <f>+K83/H$12</f>
        <v>#DIV/0!</v>
      </c>
      <c r="L85" s="513" t="e">
        <f>+L83/I$12</f>
        <v>#DIV/0!</v>
      </c>
      <c r="M85" s="513" t="e">
        <f>+M83/I$12</f>
        <v>#DIV/0!</v>
      </c>
      <c r="N85" s="513" t="e">
        <f>+N83/J$12</f>
        <v>#DIV/0!</v>
      </c>
      <c r="O85" s="513" t="e">
        <f>+O83/J$12</f>
        <v>#DIV/0!</v>
      </c>
      <c r="P85" s="513" t="e">
        <f>+P83/K$12</f>
        <v>#DIV/0!</v>
      </c>
      <c r="Q85" s="513" t="e">
        <f>+Q83/K$12</f>
        <v>#DIV/0!</v>
      </c>
      <c r="R85" s="513" t="e">
        <f>+R83/L$12</f>
        <v>#DIV/0!</v>
      </c>
      <c r="S85" s="513" t="e">
        <f>+S83/L$12</f>
        <v>#DIV/0!</v>
      </c>
    </row>
  </sheetData>
  <sheetProtection password="CC3D" sheet="1" objects="1" scenarios="1"/>
  <mergeCells count="11">
    <mergeCell ref="R77:S77"/>
    <mergeCell ref="L77:M77"/>
    <mergeCell ref="D77:E77"/>
    <mergeCell ref="F77:G77"/>
    <mergeCell ref="H77:I77"/>
    <mergeCell ref="J77:K77"/>
    <mergeCell ref="B77:C77"/>
    <mergeCell ref="G6:H6"/>
    <mergeCell ref="G7:H7"/>
    <mergeCell ref="N77:O77"/>
    <mergeCell ref="P77:Q77"/>
  </mergeCells>
  <phoneticPr fontId="0" type="noConversion"/>
  <pageMargins left="0.73" right="0.76" top="0.74803149606299213" bottom="0.74803149606299213" header="0.31496062992125984" footer="0.31496062992125984"/>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
  <sheetViews>
    <sheetView workbookViewId="0">
      <selection activeCell="P23" sqref="P23"/>
    </sheetView>
  </sheetViews>
  <sheetFormatPr defaultRowHeight="15"/>
  <cols>
    <col min="1" max="1" width="25.28515625" style="297" bestFit="1" customWidth="1"/>
    <col min="2" max="11" width="10.140625" style="297" bestFit="1" customWidth="1"/>
    <col min="12" max="12" width="16.42578125" style="297" bestFit="1" customWidth="1"/>
    <col min="13" max="16384" width="9.140625" style="297"/>
  </cols>
  <sheetData>
    <row r="1" spans="1:12" ht="15" customHeight="1">
      <c r="A1" s="703" t="s">
        <v>519</v>
      </c>
      <c r="B1" s="700"/>
      <c r="C1" s="700"/>
      <c r="D1" s="700"/>
      <c r="E1" s="700"/>
      <c r="F1" s="700"/>
      <c r="G1" s="700"/>
      <c r="H1" s="700"/>
      <c r="I1" s="700"/>
      <c r="J1" s="700"/>
      <c r="K1" s="700"/>
    </row>
    <row r="2" spans="1:12">
      <c r="A2" s="1140" t="s">
        <v>518</v>
      </c>
      <c r="B2" s="704">
        <v>2000</v>
      </c>
      <c r="C2" s="704">
        <v>2001</v>
      </c>
      <c r="D2" s="704">
        <v>2002</v>
      </c>
      <c r="E2" s="704">
        <v>2003</v>
      </c>
      <c r="F2" s="704">
        <v>2004</v>
      </c>
      <c r="G2" s="704">
        <v>2005</v>
      </c>
      <c r="H2" s="704">
        <v>2006</v>
      </c>
      <c r="I2" s="704">
        <v>2007</v>
      </c>
      <c r="J2" s="704">
        <v>2008</v>
      </c>
      <c r="K2" s="704">
        <v>2009</v>
      </c>
      <c r="L2" s="704">
        <v>2010</v>
      </c>
    </row>
    <row r="3" spans="1:12">
      <c r="A3" s="1140"/>
      <c r="B3" s="719">
        <v>1</v>
      </c>
      <c r="C3" s="719">
        <v>2</v>
      </c>
      <c r="D3" s="719">
        <v>3</v>
      </c>
      <c r="E3" s="719">
        <v>4</v>
      </c>
      <c r="F3" s="719">
        <v>5</v>
      </c>
      <c r="G3" s="719">
        <v>6</v>
      </c>
      <c r="H3" s="719">
        <v>7</v>
      </c>
      <c r="I3" s="719">
        <v>8</v>
      </c>
      <c r="J3" s="719">
        <v>9</v>
      </c>
      <c r="K3" s="719">
        <v>10</v>
      </c>
      <c r="L3" s="719">
        <v>11</v>
      </c>
    </row>
    <row r="4" spans="1:12">
      <c r="A4" s="705" t="s">
        <v>322</v>
      </c>
      <c r="B4" s="706">
        <v>6.89</v>
      </c>
      <c r="C4" s="706">
        <v>5.88</v>
      </c>
      <c r="D4" s="706">
        <v>4.8600000000000003</v>
      </c>
      <c r="E4" s="707">
        <f t="shared" ref="E4:E5" si="0">AVERAGE(D4,F4)</f>
        <v>4.2050000000000001</v>
      </c>
      <c r="F4" s="706">
        <v>3.55</v>
      </c>
      <c r="G4" s="707">
        <f t="shared" ref="G4:G5" si="1">AVERAGE(F4,H4)</f>
        <v>3.2749999999999999</v>
      </c>
      <c r="H4" s="706">
        <v>3</v>
      </c>
      <c r="I4" s="706">
        <v>2.56</v>
      </c>
      <c r="J4" s="706">
        <v>2.58</v>
      </c>
      <c r="K4" s="706">
        <v>2.27</v>
      </c>
      <c r="L4" s="706">
        <v>2.21</v>
      </c>
    </row>
    <row r="5" spans="1:12">
      <c r="A5" s="705" t="s">
        <v>323</v>
      </c>
      <c r="B5" s="706">
        <v>11.21</v>
      </c>
      <c r="C5" s="706">
        <v>9.51</v>
      </c>
      <c r="D5" s="706">
        <v>7.81</v>
      </c>
      <c r="E5" s="707">
        <f t="shared" si="0"/>
        <v>6.77</v>
      </c>
      <c r="F5" s="706">
        <v>5.73</v>
      </c>
      <c r="G5" s="707">
        <f t="shared" si="1"/>
        <v>5.1750000000000007</v>
      </c>
      <c r="H5" s="706">
        <v>4.62</v>
      </c>
      <c r="I5" s="706">
        <v>4.05</v>
      </c>
      <c r="J5" s="706">
        <v>4.34</v>
      </c>
      <c r="K5" s="706">
        <v>4.0999999999999996</v>
      </c>
      <c r="L5" s="706">
        <v>3.87</v>
      </c>
    </row>
    <row r="6" spans="1:12">
      <c r="A6" s="705" t="s">
        <v>324</v>
      </c>
      <c r="B6" s="706">
        <v>2.88</v>
      </c>
      <c r="C6" s="706">
        <v>2.5750000000000002</v>
      </c>
      <c r="D6" s="706">
        <v>2.27</v>
      </c>
      <c r="E6" s="707">
        <f>AVERAGE(D6,F6)</f>
        <v>2.0750000000000002</v>
      </c>
      <c r="F6" s="706">
        <v>1.88</v>
      </c>
      <c r="G6" s="707">
        <f>AVERAGE(F6,H6)</f>
        <v>1.9049999999999998</v>
      </c>
      <c r="H6" s="706">
        <v>1.93</v>
      </c>
      <c r="I6" s="706">
        <v>1.87</v>
      </c>
      <c r="J6" s="706">
        <v>2.0299999999999998</v>
      </c>
      <c r="K6" s="706">
        <v>1.75</v>
      </c>
      <c r="L6" s="706">
        <v>1.67</v>
      </c>
    </row>
    <row r="7" spans="1:12">
      <c r="A7" s="705" t="s">
        <v>168</v>
      </c>
      <c r="B7" s="706">
        <v>20.98</v>
      </c>
      <c r="C7" s="706">
        <v>17.96</v>
      </c>
      <c r="D7" s="706">
        <v>14.93</v>
      </c>
      <c r="E7" s="707">
        <v>13.05</v>
      </c>
      <c r="F7" s="706">
        <v>11.16</v>
      </c>
      <c r="G7" s="707">
        <v>10.36</v>
      </c>
      <c r="H7" s="706">
        <v>9.5500000000000007</v>
      </c>
      <c r="I7" s="706">
        <v>8.48</v>
      </c>
      <c r="J7" s="706">
        <v>8.9499999999999993</v>
      </c>
      <c r="K7" s="706">
        <v>8.1199999999999992</v>
      </c>
      <c r="L7" s="706">
        <v>7.75</v>
      </c>
    </row>
    <row r="9" spans="1:12">
      <c r="A9" s="1141" t="s">
        <v>331</v>
      </c>
      <c r="B9" s="709">
        <v>2011</v>
      </c>
      <c r="C9" s="709">
        <v>2012</v>
      </c>
      <c r="D9" s="709">
        <v>2013</v>
      </c>
      <c r="E9" s="709">
        <v>2014</v>
      </c>
      <c r="F9" s="709">
        <v>2015</v>
      </c>
      <c r="G9" s="709">
        <v>2016</v>
      </c>
      <c r="H9" s="709">
        <v>2017</v>
      </c>
      <c r="I9" s="709">
        <v>2018</v>
      </c>
      <c r="J9" s="709">
        <v>2019</v>
      </c>
      <c r="K9" s="709">
        <v>2020</v>
      </c>
      <c r="L9" s="710" t="s">
        <v>513</v>
      </c>
    </row>
    <row r="10" spans="1:12">
      <c r="A10" s="1142"/>
      <c r="B10" s="713">
        <v>12</v>
      </c>
      <c r="C10" s="713">
        <v>13</v>
      </c>
      <c r="D10" s="713">
        <v>14</v>
      </c>
      <c r="E10" s="713">
        <v>15</v>
      </c>
      <c r="F10" s="713">
        <v>16</v>
      </c>
      <c r="G10" s="713">
        <v>17</v>
      </c>
      <c r="H10" s="713">
        <v>18</v>
      </c>
      <c r="I10" s="713">
        <v>19</v>
      </c>
      <c r="J10" s="713">
        <v>20</v>
      </c>
      <c r="K10" s="713">
        <v>21</v>
      </c>
      <c r="L10" s="714" t="s">
        <v>330</v>
      </c>
    </row>
    <row r="11" spans="1:12">
      <c r="A11" s="711" t="s">
        <v>97</v>
      </c>
      <c r="B11" s="712">
        <f xml:space="preserve"> 7.863*(B10^-0.509)</f>
        <v>2.2196526690642102</v>
      </c>
      <c r="C11" s="712">
        <f t="shared" ref="C11:K11" si="2" xml:space="preserve"> 7.863*(C10^-0.509)</f>
        <v>2.1310375846611835</v>
      </c>
      <c r="D11" s="712">
        <f t="shared" si="2"/>
        <v>2.0521500167929831</v>
      </c>
      <c r="E11" s="712">
        <f t="shared" si="2"/>
        <v>1.9813346051536007</v>
      </c>
      <c r="F11" s="712">
        <f t="shared" si="2"/>
        <v>1.917304998497962</v>
      </c>
      <c r="G11" s="712">
        <f t="shared" si="2"/>
        <v>1.8590444532098902</v>
      </c>
      <c r="H11" s="712">
        <f t="shared" si="2"/>
        <v>1.8057373061483346</v>
      </c>
      <c r="I11" s="712">
        <f t="shared" si="2"/>
        <v>1.7567205949274916</v>
      </c>
      <c r="J11" s="712">
        <f t="shared" si="2"/>
        <v>1.7114491808123937</v>
      </c>
      <c r="K11" s="712">
        <f t="shared" si="2"/>
        <v>1.6694701359282009</v>
      </c>
      <c r="L11" s="717" t="s">
        <v>520</v>
      </c>
    </row>
    <row r="12" spans="1:12">
      <c r="A12" s="711" t="s">
        <v>328</v>
      </c>
      <c r="B12" s="712">
        <f xml:space="preserve"> 12.402*(B10^-0.486)</f>
        <v>3.7068895106642219</v>
      </c>
      <c r="C12" s="712">
        <f t="shared" ref="C12:K12" si="3" xml:space="preserve"> 12.402*(C10^-0.486)</f>
        <v>3.5654574485613071</v>
      </c>
      <c r="D12" s="712">
        <f t="shared" si="3"/>
        <v>3.4393272580326202</v>
      </c>
      <c r="E12" s="712">
        <f t="shared" si="3"/>
        <v>3.3259167559889082</v>
      </c>
      <c r="F12" s="712">
        <f t="shared" si="3"/>
        <v>3.2232160387609516</v>
      </c>
      <c r="G12" s="712">
        <f t="shared" si="3"/>
        <v>3.1296339997146929</v>
      </c>
      <c r="H12" s="712">
        <f t="shared" si="3"/>
        <v>3.0438923526415769</v>
      </c>
      <c r="I12" s="712">
        <f t="shared" si="3"/>
        <v>2.9649507031430287</v>
      </c>
      <c r="J12" s="712">
        <f t="shared" si="3"/>
        <v>2.8919524578887015</v>
      </c>
      <c r="K12" s="712">
        <f t="shared" si="3"/>
        <v>2.8241850502529093</v>
      </c>
      <c r="L12" s="716" t="s">
        <v>327</v>
      </c>
    </row>
    <row r="13" spans="1:12">
      <c r="A13" s="711" t="s">
        <v>329</v>
      </c>
      <c r="B13" s="712">
        <f t="shared" ref="B13:K13" si="4">2.8616*(B10^-0.21)</f>
        <v>1.6981688313942835</v>
      </c>
      <c r="C13" s="712">
        <f t="shared" si="4"/>
        <v>1.6698629277957249</v>
      </c>
      <c r="D13" s="712">
        <f t="shared" si="4"/>
        <v>1.6440765679749734</v>
      </c>
      <c r="E13" s="712">
        <f t="shared" si="4"/>
        <v>1.6204280888805946</v>
      </c>
      <c r="F13" s="712">
        <f t="shared" si="4"/>
        <v>1.5986144371537325</v>
      </c>
      <c r="G13" s="712">
        <f t="shared" si="4"/>
        <v>1.5783912098905644</v>
      </c>
      <c r="H13" s="712">
        <f t="shared" si="4"/>
        <v>1.5595586113824704</v>
      </c>
      <c r="I13" s="712">
        <f t="shared" si="4"/>
        <v>1.5419513478866627</v>
      </c>
      <c r="J13" s="712">
        <f t="shared" si="4"/>
        <v>1.5254312111753145</v>
      </c>
      <c r="K13" s="712">
        <f t="shared" si="4"/>
        <v>1.509881539429919</v>
      </c>
      <c r="L13" s="715" t="s">
        <v>326</v>
      </c>
    </row>
  </sheetData>
  <mergeCells count="2">
    <mergeCell ref="A2:A3"/>
    <mergeCell ref="A9:A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Q44"/>
  <sheetViews>
    <sheetView workbookViewId="0">
      <selection activeCell="F11" sqref="F11"/>
    </sheetView>
  </sheetViews>
  <sheetFormatPr defaultRowHeight="12.75"/>
  <cols>
    <col min="1" max="1" width="1.42578125" style="700" customWidth="1"/>
    <col min="2" max="2" width="21.5703125" style="700" customWidth="1"/>
    <col min="3" max="3" width="9.5703125" style="700" customWidth="1"/>
    <col min="4" max="9" width="13.140625" style="700" customWidth="1"/>
    <col min="10" max="16" width="16.140625" style="700" customWidth="1"/>
    <col min="17" max="17" width="1.28515625" style="700" customWidth="1"/>
    <col min="18" max="18" width="2.42578125" style="700" customWidth="1"/>
    <col min="19" max="16384" width="9.140625" style="700"/>
  </cols>
  <sheetData>
    <row r="1" spans="2:17" ht="15" customHeight="1">
      <c r="B1" s="711" t="s">
        <v>521</v>
      </c>
      <c r="C1" s="735"/>
      <c r="D1" s="736">
        <v>2005</v>
      </c>
      <c r="E1" s="737">
        <v>2006</v>
      </c>
      <c r="F1" s="736">
        <v>2007</v>
      </c>
      <c r="G1" s="737">
        <v>2008</v>
      </c>
      <c r="H1" s="736">
        <v>2009</v>
      </c>
      <c r="I1" s="737">
        <v>2010</v>
      </c>
      <c r="J1" s="725"/>
      <c r="K1" s="702"/>
      <c r="L1" s="725"/>
      <c r="M1" s="702"/>
      <c r="N1" s="725"/>
      <c r="O1" s="702"/>
      <c r="P1" s="726"/>
      <c r="Q1" s="731"/>
    </row>
    <row r="2" spans="2:17">
      <c r="B2" s="1155" t="s">
        <v>292</v>
      </c>
      <c r="C2" s="739" t="s">
        <v>315</v>
      </c>
      <c r="D2" s="740">
        <f>E22/(E18+F18-E39-F39)</f>
        <v>3.7247254800040104E-2</v>
      </c>
      <c r="E2" s="740">
        <v>3.3792856509761479E-2</v>
      </c>
      <c r="F2" s="740">
        <v>3.1087619155827181E-2</v>
      </c>
      <c r="G2" s="740">
        <v>3.0360273170973298E-2</v>
      </c>
      <c r="H2" s="740">
        <v>3.1704380145399037E-2</v>
      </c>
      <c r="I2" s="740">
        <v>3.3295717190043067E-2</v>
      </c>
      <c r="J2" s="734"/>
      <c r="K2" s="732"/>
      <c r="L2" s="732"/>
      <c r="M2" s="732"/>
      <c r="N2" s="732"/>
      <c r="O2" s="732"/>
      <c r="P2" s="732"/>
      <c r="Q2" s="727"/>
    </row>
    <row r="3" spans="2:17">
      <c r="B3" s="1156"/>
      <c r="C3" s="741" t="s">
        <v>314</v>
      </c>
      <c r="D3" s="742">
        <f>F22/(E18+F18-E39-F39)</f>
        <v>0.38997350546392057</v>
      </c>
      <c r="E3" s="743">
        <v>0.35411365464711142</v>
      </c>
      <c r="F3" s="743">
        <v>0.38825670366930165</v>
      </c>
      <c r="G3" s="743">
        <v>0.3961730210527204</v>
      </c>
      <c r="H3" s="743">
        <v>0.38505366612248282</v>
      </c>
      <c r="I3" s="743">
        <v>0.37469888553124875</v>
      </c>
    </row>
    <row r="4" spans="2:17">
      <c r="B4" s="1157" t="s">
        <v>296</v>
      </c>
      <c r="C4" s="739" t="s">
        <v>315</v>
      </c>
      <c r="D4" s="740">
        <v>0.11632671980690359</v>
      </c>
      <c r="E4" s="740">
        <v>0.11903317871542307</v>
      </c>
      <c r="F4" s="740">
        <v>0.11746163769205027</v>
      </c>
      <c r="G4" s="740">
        <v>0.10713473218817085</v>
      </c>
      <c r="H4" s="740">
        <v>0.103493336942104</v>
      </c>
      <c r="I4" s="740">
        <v>0.10567965837232431</v>
      </c>
    </row>
    <row r="5" spans="2:17">
      <c r="B5" s="1158"/>
      <c r="C5" s="741" t="s">
        <v>314</v>
      </c>
      <c r="D5" s="742">
        <v>3.1244472258817543E-2</v>
      </c>
      <c r="E5" s="743">
        <v>3.9539946133133337E-2</v>
      </c>
      <c r="F5" s="743">
        <v>3.3408544923589911E-2</v>
      </c>
      <c r="G5" s="743">
        <v>3.1269289208403626E-2</v>
      </c>
      <c r="H5" s="743">
        <v>3.4722527516224476E-2</v>
      </c>
      <c r="I5" s="743">
        <v>2.850666669424954E-2</v>
      </c>
    </row>
    <row r="6" spans="2:17">
      <c r="B6" s="1157" t="s">
        <v>274</v>
      </c>
      <c r="C6" s="739" t="s">
        <v>315</v>
      </c>
      <c r="D6" s="740">
        <v>0.22482304815243356</v>
      </c>
      <c r="E6" s="740">
        <v>0.23161925871274572</v>
      </c>
      <c r="F6" s="740">
        <v>0.22353687399137243</v>
      </c>
      <c r="G6" s="740">
        <v>0.22478723947737675</v>
      </c>
      <c r="H6" s="740">
        <v>0.23074487477644004</v>
      </c>
      <c r="I6" s="740">
        <v>0.23695157705939335</v>
      </c>
    </row>
    <row r="7" spans="2:17">
      <c r="B7" s="1158"/>
      <c r="C7" s="741" t="s">
        <v>314</v>
      </c>
      <c r="D7" s="742">
        <v>0.20038490524674127</v>
      </c>
      <c r="E7" s="743">
        <v>0.221901105281825</v>
      </c>
      <c r="F7" s="743">
        <v>0.20624862056785856</v>
      </c>
      <c r="G7" s="743">
        <v>0.21027544490235506</v>
      </c>
      <c r="H7" s="743">
        <v>0.2142812144973496</v>
      </c>
      <c r="I7" s="743">
        <v>0.22086749515274101</v>
      </c>
    </row>
    <row r="8" spans="2:17">
      <c r="B8" s="1159" t="s">
        <v>168</v>
      </c>
      <c r="C8" s="1160"/>
      <c r="D8" s="738">
        <v>1</v>
      </c>
      <c r="E8" s="738">
        <v>1</v>
      </c>
      <c r="F8" s="738">
        <v>1</v>
      </c>
      <c r="G8" s="738">
        <v>1</v>
      </c>
      <c r="H8" s="738">
        <v>1</v>
      </c>
      <c r="I8" s="738">
        <v>1</v>
      </c>
    </row>
    <row r="13" spans="2:17" ht="15" customHeight="1">
      <c r="B13" s="733" t="s">
        <v>279</v>
      </c>
      <c r="C13" s="700" t="s">
        <v>476</v>
      </c>
    </row>
    <row r="14" spans="2:17" ht="15" customHeight="1">
      <c r="B14" s="701" t="s">
        <v>280</v>
      </c>
    </row>
    <row r="16" spans="2:17" ht="15" customHeight="1">
      <c r="B16" s="1146" t="s">
        <v>281</v>
      </c>
      <c r="C16" s="1147"/>
      <c r="D16" s="1150" t="s">
        <v>522</v>
      </c>
      <c r="E16" s="1164" t="s">
        <v>282</v>
      </c>
      <c r="F16" s="1165"/>
      <c r="G16" s="1164" t="s">
        <v>283</v>
      </c>
      <c r="H16" s="1165"/>
      <c r="I16" s="744" t="s">
        <v>284</v>
      </c>
      <c r="J16" s="718"/>
      <c r="K16" s="1164" t="s">
        <v>285</v>
      </c>
      <c r="L16" s="1165"/>
      <c r="M16" s="1164" t="s">
        <v>286</v>
      </c>
      <c r="N16" s="1165"/>
      <c r="O16" s="1164" t="s">
        <v>287</v>
      </c>
      <c r="P16" s="1165"/>
      <c r="Q16" s="731"/>
    </row>
    <row r="17" spans="2:17">
      <c r="B17" s="1148"/>
      <c r="C17" s="1149"/>
      <c r="D17" s="1151"/>
      <c r="E17" s="744" t="s">
        <v>288</v>
      </c>
      <c r="F17" s="744" t="s">
        <v>289</v>
      </c>
      <c r="G17" s="744" t="s">
        <v>288</v>
      </c>
      <c r="H17" s="744" t="s">
        <v>289</v>
      </c>
      <c r="I17" s="744" t="s">
        <v>288</v>
      </c>
      <c r="J17" s="744" t="s">
        <v>289</v>
      </c>
      <c r="K17" s="744" t="s">
        <v>288</v>
      </c>
      <c r="L17" s="744" t="s">
        <v>289</v>
      </c>
      <c r="M17" s="744" t="s">
        <v>288</v>
      </c>
      <c r="N17" s="744" t="s">
        <v>289</v>
      </c>
      <c r="O17" s="744" t="s">
        <v>288</v>
      </c>
      <c r="P17" s="744" t="s">
        <v>289</v>
      </c>
      <c r="Q17" s="727"/>
    </row>
    <row r="18" spans="2:17">
      <c r="B18" s="1152" t="s">
        <v>290</v>
      </c>
      <c r="C18" s="1153"/>
      <c r="D18" s="1154"/>
      <c r="E18" s="708">
        <v>13765898</v>
      </c>
      <c r="F18" s="708">
        <v>22536462</v>
      </c>
      <c r="G18" s="708">
        <v>13684109</v>
      </c>
      <c r="H18" s="708">
        <v>21818153</v>
      </c>
      <c r="I18" s="708">
        <v>13841307</v>
      </c>
      <c r="J18" s="708">
        <v>23280670</v>
      </c>
      <c r="K18" s="708">
        <v>13730853</v>
      </c>
      <c r="L18" s="708">
        <v>24105706</v>
      </c>
      <c r="M18" s="708">
        <v>14053744</v>
      </c>
      <c r="N18" s="708">
        <v>24317782</v>
      </c>
      <c r="O18" s="708">
        <v>14557840</v>
      </c>
      <c r="P18" s="708">
        <v>24133741</v>
      </c>
      <c r="Q18" s="728"/>
    </row>
    <row r="19" spans="2:17">
      <c r="B19" s="705" t="s">
        <v>291</v>
      </c>
      <c r="C19" s="705"/>
      <c r="D19" s="745" t="s">
        <v>292</v>
      </c>
      <c r="E19" s="708">
        <v>1217369</v>
      </c>
      <c r="F19" s="708">
        <v>13790353</v>
      </c>
      <c r="G19" s="708">
        <v>1065714</v>
      </c>
      <c r="H19" s="708">
        <v>12181034</v>
      </c>
      <c r="I19" s="708">
        <v>1019461</v>
      </c>
      <c r="J19" s="708">
        <v>14062330</v>
      </c>
      <c r="K19" s="708">
        <v>1031797</v>
      </c>
      <c r="L19" s="708">
        <v>14609641</v>
      </c>
      <c r="M19" s="708">
        <v>1102324</v>
      </c>
      <c r="N19" s="708">
        <v>14374359</v>
      </c>
      <c r="O19" s="708">
        <v>1190041</v>
      </c>
      <c r="P19" s="708">
        <v>14215967</v>
      </c>
      <c r="Q19" s="728"/>
    </row>
    <row r="20" spans="2:17">
      <c r="B20" s="705" t="s">
        <v>293</v>
      </c>
      <c r="C20" s="705"/>
      <c r="D20" s="745" t="s">
        <v>292</v>
      </c>
      <c r="E20" s="708">
        <v>94473</v>
      </c>
      <c r="F20" s="708">
        <v>346421</v>
      </c>
      <c r="G20" s="708">
        <v>90458</v>
      </c>
      <c r="H20" s="708">
        <v>364197</v>
      </c>
      <c r="I20" s="708">
        <v>86565</v>
      </c>
      <c r="J20" s="708">
        <v>323461</v>
      </c>
      <c r="K20" s="708">
        <v>67092</v>
      </c>
      <c r="L20" s="708">
        <v>358539</v>
      </c>
      <c r="M20" s="708">
        <v>75135</v>
      </c>
      <c r="N20" s="708">
        <v>383101</v>
      </c>
      <c r="O20" s="708">
        <v>69650</v>
      </c>
      <c r="P20" s="708">
        <v>269554</v>
      </c>
      <c r="Q20" s="728"/>
    </row>
    <row r="21" spans="2:17">
      <c r="B21" s="705" t="s">
        <v>294</v>
      </c>
      <c r="C21" s="705"/>
      <c r="D21" s="745" t="s">
        <v>292</v>
      </c>
      <c r="E21" s="708">
        <v>38544</v>
      </c>
      <c r="F21" s="708">
        <v>1577</v>
      </c>
      <c r="G21" s="708">
        <v>41383</v>
      </c>
      <c r="H21" s="708">
        <v>3888</v>
      </c>
      <c r="I21" s="708">
        <v>46436</v>
      </c>
      <c r="J21" s="708">
        <v>7434</v>
      </c>
      <c r="K21" s="708">
        <v>48669</v>
      </c>
      <c r="L21" s="708">
        <v>6373</v>
      </c>
      <c r="M21" s="708">
        <v>38436</v>
      </c>
      <c r="N21" s="708">
        <v>9737</v>
      </c>
      <c r="O21" s="708">
        <v>27899</v>
      </c>
      <c r="P21" s="708">
        <v>4587</v>
      </c>
      <c r="Q21" s="728"/>
    </row>
    <row r="22" spans="2:17" ht="15" customHeight="1">
      <c r="B22" s="1161" t="str">
        <f>D21</f>
        <v>Primary</v>
      </c>
      <c r="C22" s="1162"/>
      <c r="D22" s="1163"/>
      <c r="E22" s="746">
        <f>SUM(E19:E21)</f>
        <v>1350386</v>
      </c>
      <c r="F22" s="746">
        <f t="shared" ref="F22:P22" si="0">SUM(F19:F21)</f>
        <v>14138351</v>
      </c>
      <c r="G22" s="746">
        <f t="shared" si="0"/>
        <v>1197555</v>
      </c>
      <c r="H22" s="746">
        <f t="shared" si="0"/>
        <v>12549119</v>
      </c>
      <c r="I22" s="746">
        <f t="shared" si="0"/>
        <v>1152462</v>
      </c>
      <c r="J22" s="746">
        <f t="shared" si="0"/>
        <v>14393225</v>
      </c>
      <c r="K22" s="746">
        <f t="shared" si="0"/>
        <v>1147558</v>
      </c>
      <c r="L22" s="746">
        <f t="shared" si="0"/>
        <v>14974553</v>
      </c>
      <c r="M22" s="746">
        <f t="shared" si="0"/>
        <v>1215895</v>
      </c>
      <c r="N22" s="746">
        <f t="shared" si="0"/>
        <v>14767197</v>
      </c>
      <c r="O22" s="746">
        <f t="shared" si="0"/>
        <v>1287590</v>
      </c>
      <c r="P22" s="746">
        <f t="shared" si="0"/>
        <v>14490108</v>
      </c>
      <c r="Q22" s="728"/>
    </row>
    <row r="23" spans="2:17">
      <c r="B23" s="705" t="s">
        <v>295</v>
      </c>
      <c r="C23" s="705"/>
      <c r="D23" s="745" t="s">
        <v>296</v>
      </c>
      <c r="E23" s="708">
        <v>4217383</v>
      </c>
      <c r="F23" s="708">
        <v>1132757</v>
      </c>
      <c r="G23" s="708">
        <v>4218311</v>
      </c>
      <c r="H23" s="708">
        <v>1401221</v>
      </c>
      <c r="I23" s="708">
        <v>4354469</v>
      </c>
      <c r="J23" s="708">
        <v>1238502</v>
      </c>
      <c r="K23" s="708">
        <v>4049480</v>
      </c>
      <c r="L23" s="708">
        <v>1181917</v>
      </c>
      <c r="M23" s="708">
        <v>3969074</v>
      </c>
      <c r="N23" s="708">
        <v>1331644</v>
      </c>
      <c r="O23" s="708">
        <v>4086774</v>
      </c>
      <c r="P23" s="708">
        <v>1102391</v>
      </c>
      <c r="Q23" s="728"/>
    </row>
    <row r="24" spans="2:17" ht="15" customHeight="1">
      <c r="B24" s="1143" t="str">
        <f>D23</f>
        <v>Secondary</v>
      </c>
      <c r="C24" s="1144"/>
      <c r="D24" s="1145"/>
      <c r="E24" s="746">
        <f t="shared" ref="E24:P24" si="1">E23</f>
        <v>4217383</v>
      </c>
      <c r="F24" s="746">
        <f t="shared" si="1"/>
        <v>1132757</v>
      </c>
      <c r="G24" s="746">
        <f t="shared" si="1"/>
        <v>4218311</v>
      </c>
      <c r="H24" s="746">
        <f t="shared" si="1"/>
        <v>1401221</v>
      </c>
      <c r="I24" s="746">
        <f t="shared" si="1"/>
        <v>4354469</v>
      </c>
      <c r="J24" s="746">
        <f t="shared" si="1"/>
        <v>1238502</v>
      </c>
      <c r="K24" s="746">
        <f t="shared" si="1"/>
        <v>4049480</v>
      </c>
      <c r="L24" s="746">
        <f t="shared" si="1"/>
        <v>1181917</v>
      </c>
      <c r="M24" s="746">
        <f t="shared" si="1"/>
        <v>3969074</v>
      </c>
      <c r="N24" s="746">
        <f t="shared" si="1"/>
        <v>1331644</v>
      </c>
      <c r="O24" s="746">
        <f t="shared" si="1"/>
        <v>4086774</v>
      </c>
      <c r="P24" s="746">
        <f t="shared" si="1"/>
        <v>1102391</v>
      </c>
      <c r="Q24" s="728"/>
    </row>
    <row r="25" spans="2:17">
      <c r="B25" s="705" t="s">
        <v>297</v>
      </c>
      <c r="C25" s="705"/>
      <c r="D25" s="745" t="s">
        <v>274</v>
      </c>
      <c r="E25" s="708">
        <v>106745</v>
      </c>
      <c r="F25" s="708">
        <v>98</v>
      </c>
      <c r="G25" s="708">
        <v>109220</v>
      </c>
      <c r="H25" s="708">
        <v>127</v>
      </c>
      <c r="I25" s="708">
        <v>104217</v>
      </c>
      <c r="J25" s="708">
        <v>717</v>
      </c>
      <c r="K25" s="708">
        <v>98744</v>
      </c>
      <c r="L25" s="708">
        <v>4340</v>
      </c>
      <c r="M25" s="708">
        <v>105445</v>
      </c>
      <c r="N25" s="708">
        <v>513</v>
      </c>
      <c r="O25" s="708">
        <v>97566</v>
      </c>
      <c r="P25" s="708">
        <v>1602</v>
      </c>
      <c r="Q25" s="728"/>
    </row>
    <row r="26" spans="2:17">
      <c r="B26" s="705" t="s">
        <v>298</v>
      </c>
      <c r="C26" s="705"/>
      <c r="D26" s="745" t="s">
        <v>274</v>
      </c>
      <c r="E26" s="708">
        <v>1055650</v>
      </c>
      <c r="F26" s="708">
        <v>797342</v>
      </c>
      <c r="G26" s="708">
        <v>1166380</v>
      </c>
      <c r="H26" s="708">
        <v>1143912</v>
      </c>
      <c r="I26" s="708">
        <v>1011951</v>
      </c>
      <c r="J26" s="708">
        <v>926725</v>
      </c>
      <c r="K26" s="708">
        <v>1044731</v>
      </c>
      <c r="L26" s="708">
        <v>967384</v>
      </c>
      <c r="M26" s="708">
        <v>1128479</v>
      </c>
      <c r="N26" s="708">
        <v>915573</v>
      </c>
      <c r="O26" s="708">
        <v>1112799</v>
      </c>
      <c r="P26" s="708">
        <v>970106</v>
      </c>
      <c r="Q26" s="728"/>
    </row>
    <row r="27" spans="2:17">
      <c r="B27" s="705" t="s">
        <v>299</v>
      </c>
      <c r="C27" s="705"/>
      <c r="D27" s="745" t="s">
        <v>274</v>
      </c>
      <c r="E27" s="708">
        <v>1784544</v>
      </c>
      <c r="F27" s="708">
        <v>3512417</v>
      </c>
      <c r="G27" s="708">
        <v>1821854</v>
      </c>
      <c r="H27" s="708">
        <v>3720678</v>
      </c>
      <c r="I27" s="708">
        <v>1862941</v>
      </c>
      <c r="J27" s="708">
        <v>3662462</v>
      </c>
      <c r="K27" s="708">
        <v>1901644</v>
      </c>
      <c r="L27" s="708">
        <v>3733265</v>
      </c>
      <c r="M27" s="708">
        <v>2011009</v>
      </c>
      <c r="N27" s="708">
        <v>3860689</v>
      </c>
      <c r="O27" s="708">
        <v>2074087</v>
      </c>
      <c r="P27" s="708">
        <v>4036006</v>
      </c>
      <c r="Q27" s="728"/>
    </row>
    <row r="28" spans="2:17">
      <c r="B28" s="705" t="s">
        <v>300</v>
      </c>
      <c r="C28" s="705"/>
      <c r="D28" s="745" t="s">
        <v>274</v>
      </c>
      <c r="E28" s="708">
        <v>597167</v>
      </c>
      <c r="F28" s="708">
        <v>1702944</v>
      </c>
      <c r="G28" s="708">
        <v>585756</v>
      </c>
      <c r="H28" s="708">
        <v>1703834</v>
      </c>
      <c r="I28" s="708">
        <v>610476</v>
      </c>
      <c r="J28" s="708">
        <v>1691956</v>
      </c>
      <c r="K28" s="708">
        <v>605275</v>
      </c>
      <c r="L28" s="708">
        <v>1747911</v>
      </c>
      <c r="M28" s="708">
        <v>670485</v>
      </c>
      <c r="N28" s="708">
        <v>1886907</v>
      </c>
      <c r="O28" s="708">
        <v>696225</v>
      </c>
      <c r="P28" s="708">
        <v>1862169</v>
      </c>
      <c r="Q28" s="728"/>
    </row>
    <row r="29" spans="2:17">
      <c r="B29" s="705" t="s">
        <v>301</v>
      </c>
      <c r="C29" s="705"/>
      <c r="D29" s="745" t="s">
        <v>274</v>
      </c>
      <c r="E29" s="708">
        <v>486470</v>
      </c>
      <c r="F29" s="708">
        <v>589398</v>
      </c>
      <c r="G29" s="708">
        <v>488084</v>
      </c>
      <c r="H29" s="708">
        <v>539583</v>
      </c>
      <c r="I29" s="708">
        <v>497382</v>
      </c>
      <c r="J29" s="708">
        <v>529073</v>
      </c>
      <c r="K29" s="708">
        <v>526384</v>
      </c>
      <c r="L29" s="708">
        <v>564102</v>
      </c>
      <c r="M29" s="708">
        <v>528279</v>
      </c>
      <c r="N29" s="708">
        <v>583108</v>
      </c>
      <c r="O29" s="708">
        <v>525914</v>
      </c>
      <c r="P29" s="708">
        <v>521776</v>
      </c>
      <c r="Q29" s="728"/>
    </row>
    <row r="30" spans="2:17">
      <c r="B30" s="705" t="s">
        <v>302</v>
      </c>
      <c r="C30" s="705"/>
      <c r="D30" s="745" t="s">
        <v>274</v>
      </c>
      <c r="E30" s="708">
        <v>320854</v>
      </c>
      <c r="F30" s="708">
        <v>18874</v>
      </c>
      <c r="G30" s="708">
        <v>344573</v>
      </c>
      <c r="H30" s="708">
        <v>16961</v>
      </c>
      <c r="I30" s="708">
        <v>338465</v>
      </c>
      <c r="J30" s="708">
        <v>11761</v>
      </c>
      <c r="K30" s="708">
        <v>383575</v>
      </c>
      <c r="L30" s="708">
        <v>12570</v>
      </c>
      <c r="M30" s="708">
        <v>358693</v>
      </c>
      <c r="N30" s="708">
        <v>13614</v>
      </c>
      <c r="O30" s="708">
        <v>356703</v>
      </c>
      <c r="P30" s="708">
        <v>16201</v>
      </c>
      <c r="Q30" s="728"/>
    </row>
    <row r="31" spans="2:17" ht="25.5">
      <c r="B31" s="705" t="s">
        <v>303</v>
      </c>
      <c r="C31" s="705"/>
      <c r="D31" s="745" t="s">
        <v>274</v>
      </c>
      <c r="E31" s="708">
        <v>477888</v>
      </c>
      <c r="F31" s="708">
        <v>173836</v>
      </c>
      <c r="G31" s="708">
        <v>506700</v>
      </c>
      <c r="H31" s="708">
        <v>183607</v>
      </c>
      <c r="I31" s="708">
        <v>530491</v>
      </c>
      <c r="J31" s="708">
        <v>186851</v>
      </c>
      <c r="K31" s="708">
        <v>522773</v>
      </c>
      <c r="L31" s="708">
        <v>194219</v>
      </c>
      <c r="M31" s="708">
        <v>542794</v>
      </c>
      <c r="N31" s="708">
        <v>200556</v>
      </c>
      <c r="O31" s="708">
        <v>578256</v>
      </c>
      <c r="P31" s="708">
        <v>231133</v>
      </c>
      <c r="Q31" s="728"/>
    </row>
    <row r="32" spans="2:17" ht="25.5">
      <c r="B32" s="705" t="s">
        <v>304</v>
      </c>
      <c r="C32" s="705"/>
      <c r="D32" s="745" t="s">
        <v>274</v>
      </c>
      <c r="E32" s="708">
        <v>1095604</v>
      </c>
      <c r="F32" s="705"/>
      <c r="G32" s="708">
        <v>1128543</v>
      </c>
      <c r="H32" s="708">
        <v>11175</v>
      </c>
      <c r="I32" s="708">
        <v>1236441</v>
      </c>
      <c r="J32" s="708">
        <v>50406</v>
      </c>
      <c r="K32" s="708">
        <v>1252299</v>
      </c>
      <c r="L32" s="708">
        <v>50989</v>
      </c>
      <c r="M32" s="708">
        <v>1259229</v>
      </c>
      <c r="N32" s="708">
        <v>106686</v>
      </c>
      <c r="O32" s="708">
        <v>1463985</v>
      </c>
      <c r="P32" s="708">
        <v>154166</v>
      </c>
      <c r="Q32" s="728"/>
    </row>
    <row r="33" spans="2:17">
      <c r="B33" s="705" t="s">
        <v>305</v>
      </c>
      <c r="C33" s="705"/>
      <c r="D33" s="745" t="s">
        <v>274</v>
      </c>
      <c r="E33" s="708">
        <v>1104605</v>
      </c>
      <c r="F33" s="708">
        <v>17732</v>
      </c>
      <c r="G33" s="708">
        <v>1003967</v>
      </c>
      <c r="H33" s="708">
        <v>25630</v>
      </c>
      <c r="I33" s="708">
        <v>1031318</v>
      </c>
      <c r="J33" s="708">
        <v>53698</v>
      </c>
      <c r="K33" s="708">
        <v>1035155</v>
      </c>
      <c r="L33" s="708">
        <v>62364</v>
      </c>
      <c r="M33" s="708">
        <v>1089581</v>
      </c>
      <c r="N33" s="708">
        <v>77387</v>
      </c>
      <c r="O33" s="708">
        <v>1175499</v>
      </c>
      <c r="P33" s="708">
        <v>113066</v>
      </c>
      <c r="Q33" s="728"/>
    </row>
    <row r="34" spans="2:17" ht="25.5">
      <c r="B34" s="705" t="s">
        <v>306</v>
      </c>
      <c r="C34" s="705"/>
      <c r="D34" s="745" t="s">
        <v>274</v>
      </c>
      <c r="E34" s="708">
        <v>561854</v>
      </c>
      <c r="F34" s="708">
        <v>49171</v>
      </c>
      <c r="G34" s="708">
        <v>541772</v>
      </c>
      <c r="H34" s="708">
        <v>58374</v>
      </c>
      <c r="I34" s="708">
        <v>560291</v>
      </c>
      <c r="J34" s="708">
        <v>86882</v>
      </c>
      <c r="K34" s="708">
        <v>628516</v>
      </c>
      <c r="L34" s="708">
        <v>91841</v>
      </c>
      <c r="M34" s="708">
        <v>607222</v>
      </c>
      <c r="N34" s="708">
        <v>107580</v>
      </c>
      <c r="O34" s="708">
        <v>601654</v>
      </c>
      <c r="P34" s="708">
        <v>101022</v>
      </c>
      <c r="Q34" s="728"/>
    </row>
    <row r="35" spans="2:17">
      <c r="B35" s="705" t="s">
        <v>307</v>
      </c>
      <c r="C35" s="705"/>
      <c r="D35" s="745" t="s">
        <v>274</v>
      </c>
      <c r="E35" s="708">
        <v>339607</v>
      </c>
      <c r="F35" s="708">
        <v>379208</v>
      </c>
      <c r="G35" s="708">
        <v>320409</v>
      </c>
      <c r="H35" s="708">
        <v>442183</v>
      </c>
      <c r="I35" s="708">
        <v>290879</v>
      </c>
      <c r="J35" s="708">
        <v>427070</v>
      </c>
      <c r="K35" s="708">
        <v>323677</v>
      </c>
      <c r="L35" s="708">
        <v>495257</v>
      </c>
      <c r="M35" s="708">
        <v>340720</v>
      </c>
      <c r="N35" s="708">
        <v>445333</v>
      </c>
      <c r="O35" s="708">
        <v>280657</v>
      </c>
      <c r="P35" s="708">
        <v>512455</v>
      </c>
      <c r="Q35" s="728"/>
    </row>
    <row r="36" spans="2:17" ht="25.5">
      <c r="B36" s="705" t="s">
        <v>308</v>
      </c>
      <c r="C36" s="705"/>
      <c r="D36" s="745" t="s">
        <v>274</v>
      </c>
      <c r="E36" s="708">
        <v>217684</v>
      </c>
      <c r="F36" s="708">
        <v>23862</v>
      </c>
      <c r="G36" s="708">
        <v>188837</v>
      </c>
      <c r="H36" s="708">
        <v>17692</v>
      </c>
      <c r="I36" s="708">
        <v>210831</v>
      </c>
      <c r="J36" s="708">
        <v>18327</v>
      </c>
      <c r="K36" s="708">
        <v>172314</v>
      </c>
      <c r="L36" s="708">
        <v>23752</v>
      </c>
      <c r="M36" s="708">
        <v>204138</v>
      </c>
      <c r="N36" s="708">
        <v>19955</v>
      </c>
      <c r="O36" s="708">
        <v>199561</v>
      </c>
      <c r="P36" s="708">
        <v>21540</v>
      </c>
      <c r="Q36" s="728"/>
    </row>
    <row r="37" spans="2:17">
      <c r="B37" s="705" t="s">
        <v>309</v>
      </c>
      <c r="C37" s="705"/>
      <c r="D37" s="745" t="s">
        <v>274</v>
      </c>
      <c r="E37" s="708">
        <v>2206</v>
      </c>
      <c r="F37" s="705"/>
      <c r="G37" s="708">
        <v>2054</v>
      </c>
      <c r="H37" s="705"/>
      <c r="I37" s="708">
        <v>1145</v>
      </c>
      <c r="J37" s="705"/>
      <c r="K37" s="708">
        <v>1424</v>
      </c>
      <c r="L37" s="705"/>
      <c r="M37" s="708">
        <v>3225</v>
      </c>
      <c r="N37" s="705"/>
      <c r="O37" s="708">
        <v>329</v>
      </c>
      <c r="P37" s="705"/>
      <c r="Q37" s="728"/>
    </row>
    <row r="38" spans="2:17" ht="15" customHeight="1">
      <c r="B38" s="1143" t="str">
        <f>D37</f>
        <v>Tertiary</v>
      </c>
      <c r="C38" s="1144"/>
      <c r="D38" s="1145"/>
      <c r="E38" s="746">
        <f t="shared" ref="E38:P38" si="2">SUM(E25:E37)</f>
        <v>8150878</v>
      </c>
      <c r="F38" s="746">
        <f t="shared" si="2"/>
        <v>7264882</v>
      </c>
      <c r="G38" s="746">
        <f t="shared" si="2"/>
        <v>8208149</v>
      </c>
      <c r="H38" s="746">
        <f t="shared" si="2"/>
        <v>7863756</v>
      </c>
      <c r="I38" s="746">
        <f t="shared" si="2"/>
        <v>8286828</v>
      </c>
      <c r="J38" s="746">
        <f t="shared" si="2"/>
        <v>7645928</v>
      </c>
      <c r="K38" s="746">
        <f t="shared" si="2"/>
        <v>8496511</v>
      </c>
      <c r="L38" s="746">
        <f t="shared" si="2"/>
        <v>7947994</v>
      </c>
      <c r="M38" s="746">
        <f t="shared" si="2"/>
        <v>8849299</v>
      </c>
      <c r="N38" s="746">
        <f t="shared" si="2"/>
        <v>8217901</v>
      </c>
      <c r="O38" s="746">
        <f t="shared" si="2"/>
        <v>9163235</v>
      </c>
      <c r="P38" s="746">
        <f t="shared" si="2"/>
        <v>8541242</v>
      </c>
      <c r="Q38" s="728"/>
    </row>
    <row r="39" spans="2:17">
      <c r="B39" s="705" t="s">
        <v>310</v>
      </c>
      <c r="C39" s="705"/>
      <c r="D39" s="745" t="s">
        <v>276</v>
      </c>
      <c r="E39" s="708">
        <v>47248</v>
      </c>
      <c r="F39" s="708">
        <v>467</v>
      </c>
      <c r="G39" s="708">
        <v>60094</v>
      </c>
      <c r="H39" s="708">
        <v>4059</v>
      </c>
      <c r="I39" s="708">
        <v>47551</v>
      </c>
      <c r="J39" s="708">
        <v>3015</v>
      </c>
      <c r="K39" s="708">
        <v>37303</v>
      </c>
      <c r="L39" s="708">
        <v>1242</v>
      </c>
      <c r="M39" s="708">
        <v>19476</v>
      </c>
      <c r="N39" s="708">
        <v>1040</v>
      </c>
      <c r="O39" s="708">
        <v>20241</v>
      </c>
      <c r="P39" s="705"/>
      <c r="Q39" s="728"/>
    </row>
    <row r="40" spans="2:17">
      <c r="E40" s="729"/>
      <c r="F40" s="729"/>
      <c r="G40" s="729"/>
      <c r="H40" s="729"/>
      <c r="I40" s="729"/>
      <c r="J40" s="729"/>
    </row>
    <row r="41" spans="2:17" ht="15" customHeight="1">
      <c r="B41" s="701" t="s">
        <v>311</v>
      </c>
    </row>
    <row r="42" spans="2:17" ht="15" customHeight="1">
      <c r="B42" s="701" t="s">
        <v>312</v>
      </c>
    </row>
    <row r="43" spans="2:17">
      <c r="B43" s="730"/>
    </row>
    <row r="44" spans="2:17" ht="15" customHeight="1">
      <c r="B44" s="701" t="s">
        <v>313</v>
      </c>
    </row>
  </sheetData>
  <mergeCells count="15">
    <mergeCell ref="K16:L16"/>
    <mergeCell ref="M16:N16"/>
    <mergeCell ref="O16:P16"/>
    <mergeCell ref="E16:F16"/>
    <mergeCell ref="G16:H16"/>
    <mergeCell ref="B2:B3"/>
    <mergeCell ref="B4:B5"/>
    <mergeCell ref="B6:B7"/>
    <mergeCell ref="B8:C8"/>
    <mergeCell ref="B22:D22"/>
    <mergeCell ref="B24:D24"/>
    <mergeCell ref="B38:D38"/>
    <mergeCell ref="B16:C17"/>
    <mergeCell ref="D16:D17"/>
    <mergeCell ref="B18:D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63"/>
  <sheetViews>
    <sheetView zoomScale="75" zoomScaleNormal="75" workbookViewId="0">
      <selection activeCell="G18" sqref="G18"/>
    </sheetView>
  </sheetViews>
  <sheetFormatPr defaultColWidth="8.85546875" defaultRowHeight="15"/>
  <cols>
    <col min="1" max="1" width="42.42578125" style="29" customWidth="1"/>
    <col min="2" max="17" width="8.85546875" style="29"/>
    <col min="18" max="18" width="64.140625" style="29" customWidth="1"/>
    <col min="19" max="16384" width="8.85546875" style="29"/>
  </cols>
  <sheetData>
    <row r="1" spans="1:22" ht="21">
      <c r="A1" s="125" t="s">
        <v>28</v>
      </c>
    </row>
    <row r="2" spans="1:22" ht="9.9499999999999993" customHeight="1">
      <c r="A2" s="28"/>
    </row>
    <row r="3" spans="1:22" customFormat="1">
      <c r="A3" s="29"/>
      <c r="B3" s="29"/>
      <c r="C3" s="29"/>
      <c r="O3" s="134" t="s">
        <v>206</v>
      </c>
      <c r="P3" s="135"/>
      <c r="Q3" s="146" t="str">
        <f ca="1">CELL("contents",README!C6)</f>
        <v>1.0</v>
      </c>
    </row>
    <row r="4" spans="1:22" customFormat="1">
      <c r="A4" s="29"/>
      <c r="B4" s="29"/>
      <c r="C4" s="29"/>
      <c r="O4" s="134" t="s">
        <v>202</v>
      </c>
      <c r="P4" s="135"/>
      <c r="Q4" s="146" t="str">
        <f ca="1">CELL("contents",README!C7)</f>
        <v>Thailand</v>
      </c>
    </row>
    <row r="5" spans="1:22" customFormat="1">
      <c r="A5" s="29"/>
      <c r="B5" s="29"/>
      <c r="C5" s="29"/>
      <c r="O5" s="134" t="s">
        <v>207</v>
      </c>
      <c r="P5" s="1106">
        <f ca="1">CELL("contents",README!B8)</f>
        <v>40664.416666666664</v>
      </c>
      <c r="Q5" s="1106"/>
    </row>
    <row r="6" spans="1:22" customFormat="1">
      <c r="A6" s="29"/>
      <c r="B6" s="29"/>
      <c r="C6" s="29"/>
      <c r="O6" s="134" t="s">
        <v>198</v>
      </c>
      <c r="P6" s="1106">
        <f ca="1">CELL("contents",README!B9)</f>
        <v>40960.060671296298</v>
      </c>
      <c r="Q6" s="1106"/>
    </row>
    <row r="7" spans="1:22" customFormat="1">
      <c r="A7" s="29"/>
      <c r="B7" s="29"/>
      <c r="C7" s="29"/>
      <c r="O7" s="134" t="s">
        <v>199</v>
      </c>
      <c r="P7" s="135"/>
      <c r="Q7" s="146">
        <f ca="1">CELL("contents",README!C10)</f>
        <v>0</v>
      </c>
    </row>
    <row r="8" spans="1:22" ht="9.9499999999999993" customHeight="1"/>
    <row r="9" spans="1:22" ht="15" customHeight="1">
      <c r="A9" s="58" t="s">
        <v>208</v>
      </c>
    </row>
    <row r="10" spans="1:22" ht="9.9499999999999993" customHeight="1"/>
    <row r="11" spans="1:22" ht="17.25">
      <c r="A11" s="151"/>
      <c r="B11" s="1121" t="s">
        <v>131</v>
      </c>
      <c r="C11" s="1122"/>
      <c r="D11" s="1122"/>
      <c r="E11" s="1122"/>
      <c r="F11" s="1122"/>
      <c r="G11" s="1122"/>
      <c r="H11" s="1121" t="s">
        <v>135</v>
      </c>
      <c r="I11" s="1122"/>
      <c r="J11" s="1122"/>
      <c r="K11" s="1122"/>
      <c r="L11" s="1122"/>
      <c r="M11" s="1122"/>
      <c r="N11" s="1122"/>
      <c r="O11" s="1122"/>
      <c r="P11" s="1122"/>
      <c r="Q11" s="1123"/>
      <c r="R11" s="1124" t="s">
        <v>152</v>
      </c>
    </row>
    <row r="12" spans="1:22" ht="17.25">
      <c r="A12" s="152" t="s">
        <v>171</v>
      </c>
      <c r="B12" s="153">
        <v>2005</v>
      </c>
      <c r="C12" s="154">
        <v>2006</v>
      </c>
      <c r="D12" s="154">
        <v>2007</v>
      </c>
      <c r="E12" s="154">
        <v>2008</v>
      </c>
      <c r="F12" s="154">
        <v>2009</v>
      </c>
      <c r="G12" s="154">
        <v>2010</v>
      </c>
      <c r="H12" s="153">
        <v>2011</v>
      </c>
      <c r="I12" s="154">
        <v>2012</v>
      </c>
      <c r="J12" s="154">
        <v>2013</v>
      </c>
      <c r="K12" s="154">
        <v>2014</v>
      </c>
      <c r="L12" s="154">
        <v>2015</v>
      </c>
      <c r="M12" s="154">
        <v>2016</v>
      </c>
      <c r="N12" s="154">
        <v>2017</v>
      </c>
      <c r="O12" s="154">
        <v>2018</v>
      </c>
      <c r="P12" s="154">
        <v>2019</v>
      </c>
      <c r="Q12" s="155">
        <v>2020</v>
      </c>
      <c r="R12" s="1125"/>
    </row>
    <row r="13" spans="1:22" ht="9.9499999999999993" customHeight="1">
      <c r="B13" s="30"/>
      <c r="C13" s="31"/>
      <c r="D13" s="31"/>
      <c r="E13" s="31"/>
      <c r="F13" s="31"/>
      <c r="G13" s="31"/>
      <c r="H13" s="30"/>
      <c r="I13" s="31"/>
      <c r="J13" s="31"/>
      <c r="K13" s="31"/>
      <c r="L13" s="31"/>
      <c r="M13" s="31"/>
      <c r="N13" s="31"/>
      <c r="O13" s="31"/>
      <c r="P13" s="31"/>
      <c r="Q13" s="32"/>
      <c r="R13" s="28"/>
    </row>
    <row r="14" spans="1:22">
      <c r="A14" s="33" t="s">
        <v>31</v>
      </c>
      <c r="B14" s="91">
        <v>1241236</v>
      </c>
      <c r="C14" s="92">
        <v>1389546</v>
      </c>
      <c r="D14" s="92">
        <v>1455059</v>
      </c>
      <c r="E14" s="92">
        <v>1497654</v>
      </c>
      <c r="F14" s="92">
        <v>1484264</v>
      </c>
      <c r="G14" s="92">
        <v>1725404</v>
      </c>
      <c r="H14" s="88">
        <v>2033867</v>
      </c>
      <c r="I14" s="89">
        <v>2282182</v>
      </c>
      <c r="J14" s="89">
        <v>2511512</v>
      </c>
      <c r="K14" s="89">
        <v>2742774</v>
      </c>
      <c r="L14" s="89">
        <v>2986284</v>
      </c>
      <c r="M14" s="89">
        <v>3247536</v>
      </c>
      <c r="N14" s="89">
        <v>3529982</v>
      </c>
      <c r="O14" s="89"/>
      <c r="P14" s="89"/>
      <c r="Q14" s="90"/>
    </row>
    <row r="15" spans="1:22">
      <c r="A15" s="34" t="s">
        <v>90</v>
      </c>
      <c r="B15" s="30"/>
      <c r="C15" s="31"/>
      <c r="D15" s="31"/>
      <c r="E15" s="31"/>
      <c r="F15" s="31"/>
      <c r="G15" s="31"/>
      <c r="H15" s="30"/>
      <c r="I15" s="31"/>
      <c r="J15" s="31"/>
      <c r="K15" s="31"/>
      <c r="L15" s="31"/>
      <c r="M15" s="31"/>
      <c r="N15" s="31"/>
      <c r="O15" s="31"/>
      <c r="P15" s="31"/>
      <c r="Q15" s="32"/>
    </row>
    <row r="16" spans="1:22">
      <c r="A16" s="33" t="s">
        <v>32</v>
      </c>
      <c r="B16" s="25"/>
      <c r="C16" s="31"/>
      <c r="D16" s="31"/>
      <c r="E16" s="31"/>
      <c r="F16" s="26"/>
      <c r="G16" s="27"/>
      <c r="H16" s="25"/>
      <c r="I16" s="26"/>
      <c r="J16" s="26"/>
      <c r="K16" s="26"/>
      <c r="L16" s="26"/>
      <c r="M16" s="26"/>
      <c r="N16" s="26"/>
      <c r="O16" s="26"/>
      <c r="P16" s="26"/>
      <c r="Q16" s="27"/>
      <c r="T16" s="268"/>
      <c r="U16" s="268"/>
      <c r="V16" s="268"/>
    </row>
    <row r="17" spans="1:22">
      <c r="A17" s="35" t="s">
        <v>33</v>
      </c>
      <c r="B17" s="25"/>
      <c r="C17" s="31"/>
      <c r="D17" s="31"/>
      <c r="E17" s="31"/>
      <c r="F17" s="26"/>
      <c r="G17" s="27"/>
      <c r="H17" s="25"/>
      <c r="I17" s="26"/>
      <c r="J17" s="26"/>
      <c r="K17" s="26"/>
      <c r="L17" s="26"/>
      <c r="M17" s="26"/>
      <c r="N17" s="26"/>
      <c r="O17" s="26"/>
      <c r="P17" s="26"/>
      <c r="Q17" s="27"/>
      <c r="T17" s="268"/>
      <c r="U17" s="268"/>
      <c r="V17" s="268"/>
    </row>
    <row r="18" spans="1:22">
      <c r="A18" s="171" t="s">
        <v>34</v>
      </c>
      <c r="B18" s="75"/>
      <c r="C18" s="73"/>
      <c r="D18" s="73"/>
      <c r="E18" s="73"/>
      <c r="F18" s="76"/>
      <c r="G18" s="77"/>
      <c r="H18" s="75"/>
      <c r="I18" s="76"/>
      <c r="J18" s="76"/>
      <c r="K18" s="76"/>
      <c r="L18" s="76"/>
      <c r="M18" s="76"/>
      <c r="N18" s="76"/>
      <c r="O18" s="76"/>
      <c r="P18" s="76"/>
      <c r="Q18" s="77"/>
      <c r="R18" s="74"/>
      <c r="T18" s="268"/>
      <c r="U18" s="268"/>
      <c r="V18" s="268"/>
    </row>
    <row r="19" spans="1:22">
      <c r="A19" s="78" t="s">
        <v>35</v>
      </c>
      <c r="B19" s="99"/>
      <c r="C19" s="100"/>
      <c r="D19" s="100"/>
      <c r="E19" s="100"/>
      <c r="F19" s="100"/>
      <c r="G19" s="100"/>
      <c r="H19" s="85"/>
      <c r="I19" s="86"/>
      <c r="J19" s="86"/>
      <c r="K19" s="86"/>
      <c r="L19" s="86"/>
      <c r="M19" s="86"/>
      <c r="N19" s="86"/>
      <c r="O19" s="86"/>
      <c r="P19" s="86"/>
      <c r="Q19" s="87"/>
      <c r="R19" s="74"/>
      <c r="T19" s="268"/>
      <c r="U19" s="268"/>
      <c r="V19" s="268"/>
    </row>
    <row r="20" spans="1:22">
      <c r="A20" s="78" t="s">
        <v>36</v>
      </c>
      <c r="B20" s="99"/>
      <c r="C20" s="100"/>
      <c r="D20" s="100"/>
      <c r="E20" s="100"/>
      <c r="F20" s="100"/>
      <c r="G20" s="100"/>
      <c r="H20" s="85"/>
      <c r="I20" s="86"/>
      <c r="J20" s="86"/>
      <c r="K20" s="86"/>
      <c r="L20" s="86"/>
      <c r="M20" s="86"/>
      <c r="N20" s="86"/>
      <c r="O20" s="86"/>
      <c r="P20" s="86"/>
      <c r="Q20" s="87"/>
      <c r="R20" s="74"/>
      <c r="T20" s="268"/>
      <c r="U20" s="268"/>
      <c r="V20" s="268"/>
    </row>
    <row r="21" spans="1:22">
      <c r="A21" s="78" t="s">
        <v>37</v>
      </c>
      <c r="B21" s="99"/>
      <c r="C21" s="100"/>
      <c r="D21" s="100"/>
      <c r="E21" s="100"/>
      <c r="F21" s="100"/>
      <c r="G21" s="100"/>
      <c r="H21" s="85"/>
      <c r="I21" s="86"/>
      <c r="J21" s="86"/>
      <c r="K21" s="86"/>
      <c r="L21" s="86"/>
      <c r="M21" s="86"/>
      <c r="N21" s="86"/>
      <c r="O21" s="86"/>
      <c r="P21" s="86"/>
      <c r="Q21" s="87"/>
      <c r="R21" s="74"/>
      <c r="T21" s="268"/>
      <c r="U21" s="268"/>
      <c r="V21" s="268"/>
    </row>
    <row r="22" spans="1:22" ht="9.9499999999999993" customHeight="1">
      <c r="A22" s="171"/>
      <c r="B22" s="99"/>
      <c r="C22" s="100"/>
      <c r="D22" s="100"/>
      <c r="E22" s="100"/>
      <c r="F22" s="100"/>
      <c r="G22" s="100"/>
      <c r="H22" s="85"/>
      <c r="I22" s="86"/>
      <c r="J22" s="86"/>
      <c r="K22" s="86"/>
      <c r="L22" s="86"/>
      <c r="M22" s="86"/>
      <c r="N22" s="86"/>
      <c r="O22" s="86"/>
      <c r="P22" s="86"/>
      <c r="Q22" s="87"/>
      <c r="R22" s="74"/>
      <c r="T22" s="268"/>
      <c r="U22" s="268"/>
      <c r="V22" s="268"/>
    </row>
    <row r="23" spans="1:22" ht="17.25">
      <c r="A23" s="36" t="s">
        <v>172</v>
      </c>
      <c r="B23" s="79"/>
      <c r="C23" s="101"/>
      <c r="D23" s="101"/>
      <c r="E23" s="101"/>
      <c r="F23" s="80"/>
      <c r="G23" s="81"/>
      <c r="H23" s="82"/>
      <c r="I23" s="83"/>
      <c r="J23" s="83"/>
      <c r="K23" s="83"/>
      <c r="L23" s="83"/>
      <c r="M23" s="83"/>
      <c r="N23" s="83"/>
      <c r="O23" s="83"/>
      <c r="P23" s="83"/>
      <c r="Q23" s="84"/>
      <c r="R23" s="37"/>
      <c r="T23" s="268"/>
      <c r="U23" s="268"/>
      <c r="V23" s="268"/>
    </row>
    <row r="24" spans="1:22">
      <c r="T24" s="268"/>
      <c r="U24" s="268"/>
      <c r="V24" s="268"/>
    </row>
    <row r="25" spans="1:22" ht="17.25">
      <c r="A25" s="151"/>
      <c r="B25" s="1121" t="s">
        <v>131</v>
      </c>
      <c r="C25" s="1122"/>
      <c r="D25" s="1122"/>
      <c r="E25" s="1122"/>
      <c r="F25" s="1122"/>
      <c r="G25" s="1122"/>
      <c r="H25" s="1121" t="s">
        <v>135</v>
      </c>
      <c r="I25" s="1122"/>
      <c r="J25" s="1122"/>
      <c r="K25" s="1122"/>
      <c r="L25" s="1122"/>
      <c r="M25" s="1122"/>
      <c r="N25" s="1122"/>
      <c r="O25" s="1122"/>
      <c r="P25" s="1122"/>
      <c r="Q25" s="1123"/>
      <c r="R25" s="1124" t="s">
        <v>152</v>
      </c>
      <c r="T25" s="268"/>
      <c r="U25" s="268"/>
      <c r="V25" s="268"/>
    </row>
    <row r="26" spans="1:22" ht="17.25">
      <c r="A26" s="152" t="s">
        <v>173</v>
      </c>
      <c r="B26" s="153">
        <v>2005</v>
      </c>
      <c r="C26" s="154">
        <v>2006</v>
      </c>
      <c r="D26" s="154">
        <v>2007</v>
      </c>
      <c r="E26" s="154">
        <v>2008</v>
      </c>
      <c r="F26" s="154">
        <v>2009</v>
      </c>
      <c r="G26" s="154">
        <v>2010</v>
      </c>
      <c r="H26" s="153">
        <v>2011</v>
      </c>
      <c r="I26" s="154">
        <v>2012</v>
      </c>
      <c r="J26" s="154">
        <v>2013</v>
      </c>
      <c r="K26" s="154">
        <v>2014</v>
      </c>
      <c r="L26" s="154">
        <v>2015</v>
      </c>
      <c r="M26" s="154">
        <v>2016</v>
      </c>
      <c r="N26" s="154">
        <v>2017</v>
      </c>
      <c r="O26" s="154">
        <v>2018</v>
      </c>
      <c r="P26" s="154">
        <v>2019</v>
      </c>
      <c r="Q26" s="155">
        <v>2020</v>
      </c>
      <c r="R26" s="1125"/>
      <c r="T26" s="268"/>
      <c r="U26" s="268"/>
      <c r="V26" s="268"/>
    </row>
    <row r="27" spans="1:22" ht="9.9499999999999993" customHeight="1">
      <c r="B27" s="30"/>
      <c r="C27" s="31"/>
      <c r="D27" s="31"/>
      <c r="E27" s="31"/>
      <c r="F27" s="31"/>
      <c r="G27" s="31"/>
      <c r="H27" s="30"/>
      <c r="I27" s="31"/>
      <c r="J27" s="31"/>
      <c r="K27" s="31"/>
      <c r="L27" s="31"/>
      <c r="M27" s="31"/>
      <c r="N27" s="31"/>
      <c r="O27" s="31"/>
      <c r="P27" s="31"/>
      <c r="Q27" s="32"/>
      <c r="T27" s="268"/>
      <c r="U27" s="268"/>
      <c r="V27" s="268"/>
    </row>
    <row r="28" spans="1:22" ht="15" customHeight="1">
      <c r="A28" s="33" t="s">
        <v>38</v>
      </c>
      <c r="B28" s="25"/>
      <c r="C28" s="31"/>
      <c r="D28" s="31"/>
      <c r="E28" s="31"/>
      <c r="F28" s="26"/>
      <c r="G28" s="26"/>
      <c r="H28" s="93"/>
      <c r="I28" s="94"/>
      <c r="J28" s="94"/>
      <c r="K28" s="94"/>
      <c r="L28" s="94"/>
      <c r="M28" s="94"/>
      <c r="N28" s="94"/>
      <c r="O28" s="94"/>
      <c r="P28" s="94"/>
      <c r="Q28" s="95"/>
      <c r="T28" s="268"/>
      <c r="U28" s="268"/>
      <c r="V28" s="268"/>
    </row>
    <row r="29" spans="1:22" ht="15" customHeight="1">
      <c r="A29" s="35" t="s">
        <v>39</v>
      </c>
      <c r="B29" s="91"/>
      <c r="C29" s="92"/>
      <c r="D29" s="92"/>
      <c r="E29" s="92"/>
      <c r="F29" s="92"/>
      <c r="G29" s="92"/>
      <c r="H29" s="88"/>
      <c r="I29" s="89"/>
      <c r="J29" s="89"/>
      <c r="K29" s="89"/>
      <c r="L29" s="89"/>
      <c r="M29" s="89"/>
      <c r="N29" s="89"/>
      <c r="O29" s="89"/>
      <c r="P29" s="89"/>
      <c r="Q29" s="90"/>
    </row>
    <row r="30" spans="1:22" ht="15" customHeight="1">
      <c r="A30" s="35" t="s">
        <v>40</v>
      </c>
      <c r="B30" s="91"/>
      <c r="C30" s="92"/>
      <c r="D30" s="92"/>
      <c r="E30" s="92"/>
      <c r="F30" s="92"/>
      <c r="G30" s="92"/>
      <c r="H30" s="88"/>
      <c r="I30" s="89"/>
      <c r="J30" s="89"/>
      <c r="K30" s="89"/>
      <c r="L30" s="89"/>
      <c r="M30" s="89"/>
      <c r="N30" s="89"/>
      <c r="O30" s="89"/>
      <c r="P30" s="89"/>
      <c r="Q30" s="90"/>
    </row>
    <row r="31" spans="1:22" ht="15" customHeight="1">
      <c r="A31" s="35" t="s">
        <v>41</v>
      </c>
      <c r="B31" s="30"/>
      <c r="C31" s="31"/>
      <c r="D31" s="31"/>
      <c r="E31" s="31"/>
      <c r="F31" s="31"/>
      <c r="G31" s="31"/>
      <c r="H31" s="30"/>
      <c r="I31" s="31"/>
      <c r="J31" s="31"/>
      <c r="K31" s="31"/>
      <c r="L31" s="31"/>
      <c r="M31" s="31"/>
      <c r="N31" s="31"/>
      <c r="O31" s="31"/>
      <c r="P31" s="31"/>
      <c r="Q31" s="32"/>
    </row>
    <row r="32" spans="1:22" ht="15" customHeight="1">
      <c r="A32" s="33" t="s">
        <v>42</v>
      </c>
      <c r="B32" s="25"/>
      <c r="C32" s="31"/>
      <c r="D32" s="31"/>
      <c r="E32" s="31"/>
      <c r="F32" s="26"/>
      <c r="G32" s="26"/>
      <c r="H32" s="93"/>
      <c r="I32" s="94"/>
      <c r="J32" s="94"/>
      <c r="K32" s="94"/>
      <c r="L32" s="94"/>
      <c r="M32" s="94"/>
      <c r="N32" s="94"/>
      <c r="O32" s="94"/>
      <c r="P32" s="94"/>
      <c r="Q32" s="95"/>
    </row>
    <row r="33" spans="1:18" ht="15" customHeight="1">
      <c r="A33" s="38" t="s">
        <v>43</v>
      </c>
      <c r="B33" s="25"/>
      <c r="C33" s="26"/>
      <c r="D33" s="26"/>
      <c r="E33" s="26"/>
      <c r="F33" s="26"/>
      <c r="G33" s="26"/>
      <c r="H33" s="93"/>
      <c r="I33" s="94"/>
      <c r="J33" s="94"/>
      <c r="K33" s="94"/>
      <c r="L33" s="94"/>
      <c r="M33" s="94"/>
      <c r="N33" s="94"/>
      <c r="O33" s="94"/>
      <c r="P33" s="94"/>
      <c r="Q33" s="95"/>
    </row>
    <row r="34" spans="1:18" ht="15" customHeight="1">
      <c r="A34" s="172" t="s">
        <v>45</v>
      </c>
      <c r="B34" s="99"/>
      <c r="C34" s="100"/>
      <c r="D34" s="100"/>
      <c r="E34" s="100"/>
      <c r="F34" s="100"/>
      <c r="G34" s="100"/>
      <c r="H34" s="85"/>
      <c r="I34" s="86"/>
      <c r="J34" s="86"/>
      <c r="K34" s="86"/>
      <c r="L34" s="86"/>
      <c r="M34" s="86"/>
      <c r="N34" s="86"/>
      <c r="O34" s="86"/>
      <c r="P34" s="86"/>
      <c r="Q34" s="87"/>
      <c r="R34" s="74"/>
    </row>
    <row r="35" spans="1:18" ht="15" customHeight="1">
      <c r="A35" s="172" t="s">
        <v>44</v>
      </c>
      <c r="B35" s="99"/>
      <c r="C35" s="100"/>
      <c r="D35" s="100"/>
      <c r="E35" s="100"/>
      <c r="F35" s="100"/>
      <c r="G35" s="100"/>
      <c r="H35" s="85"/>
      <c r="I35" s="86"/>
      <c r="J35" s="86"/>
      <c r="K35" s="86"/>
      <c r="L35" s="86"/>
      <c r="M35" s="86"/>
      <c r="N35" s="86"/>
      <c r="O35" s="86"/>
      <c r="P35" s="86"/>
      <c r="Q35" s="87"/>
      <c r="R35" s="74"/>
    </row>
    <row r="36" spans="1:18" ht="15" customHeight="1">
      <c r="A36" s="172" t="s">
        <v>46</v>
      </c>
      <c r="B36" s="99"/>
      <c r="C36" s="100"/>
      <c r="D36" s="100"/>
      <c r="E36" s="100"/>
      <c r="F36" s="100"/>
      <c r="G36" s="100"/>
      <c r="H36" s="85"/>
      <c r="I36" s="86"/>
      <c r="J36" s="86"/>
      <c r="K36" s="86"/>
      <c r="L36" s="86"/>
      <c r="M36" s="86"/>
      <c r="N36" s="86"/>
      <c r="O36" s="86"/>
      <c r="P36" s="86"/>
      <c r="Q36" s="87"/>
      <c r="R36" s="74"/>
    </row>
    <row r="37" spans="1:18" ht="15" customHeight="1">
      <c r="A37" s="172" t="s">
        <v>47</v>
      </c>
      <c r="B37" s="99"/>
      <c r="C37" s="100"/>
      <c r="D37" s="100"/>
      <c r="E37" s="100"/>
      <c r="F37" s="100"/>
      <c r="G37" s="100"/>
      <c r="H37" s="85"/>
      <c r="I37" s="86"/>
      <c r="J37" s="86"/>
      <c r="K37" s="86"/>
      <c r="L37" s="86"/>
      <c r="M37" s="86"/>
      <c r="N37" s="86"/>
      <c r="O37" s="86"/>
      <c r="P37" s="86"/>
      <c r="Q37" s="87"/>
      <c r="R37" s="74"/>
    </row>
    <row r="38" spans="1:18" ht="15" customHeight="1">
      <c r="A38" s="38" t="s">
        <v>48</v>
      </c>
      <c r="B38" s="91"/>
      <c r="C38" s="92"/>
      <c r="D38" s="92"/>
      <c r="E38" s="92"/>
      <c r="F38" s="92"/>
      <c r="G38" s="92"/>
      <c r="H38" s="88"/>
      <c r="I38" s="89"/>
      <c r="J38" s="89"/>
      <c r="K38" s="89"/>
      <c r="L38" s="89"/>
      <c r="M38" s="89"/>
      <c r="N38" s="89"/>
      <c r="O38" s="89"/>
      <c r="P38" s="89"/>
      <c r="Q38" s="90"/>
    </row>
    <row r="39" spans="1:18" ht="15" customHeight="1">
      <c r="A39" s="38" t="s">
        <v>49</v>
      </c>
      <c r="B39" s="30"/>
      <c r="C39" s="31"/>
      <c r="D39" s="31"/>
      <c r="E39" s="31"/>
      <c r="F39" s="31"/>
      <c r="G39" s="31"/>
      <c r="H39" s="96"/>
      <c r="I39" s="97"/>
      <c r="J39" s="97"/>
      <c r="K39" s="97"/>
      <c r="L39" s="97"/>
      <c r="M39" s="97"/>
      <c r="N39" s="97"/>
      <c r="O39" s="97"/>
      <c r="P39" s="97"/>
      <c r="Q39" s="98"/>
    </row>
    <row r="40" spans="1:18" ht="15" customHeight="1">
      <c r="A40" s="33" t="s">
        <v>50</v>
      </c>
      <c r="B40" s="25"/>
      <c r="C40" s="31"/>
      <c r="D40" s="31"/>
      <c r="E40" s="31"/>
      <c r="F40" s="26"/>
      <c r="G40" s="26"/>
      <c r="H40" s="93"/>
      <c r="I40" s="94"/>
      <c r="J40" s="94"/>
      <c r="K40" s="94"/>
      <c r="L40" s="94"/>
      <c r="M40" s="94"/>
      <c r="N40" s="94"/>
      <c r="O40" s="94"/>
      <c r="P40" s="94"/>
      <c r="Q40" s="95"/>
    </row>
    <row r="41" spans="1:18" ht="9.9499999999999993" customHeight="1">
      <c r="B41" s="39"/>
      <c r="C41" s="40"/>
      <c r="D41" s="40"/>
      <c r="E41" s="40"/>
      <c r="F41" s="40"/>
      <c r="G41" s="40"/>
      <c r="H41" s="39"/>
      <c r="I41" s="40"/>
      <c r="J41" s="40"/>
      <c r="K41" s="40"/>
      <c r="L41" s="40"/>
      <c r="M41" s="40"/>
      <c r="N41" s="40"/>
      <c r="O41" s="40"/>
      <c r="P41" s="40"/>
      <c r="Q41" s="41"/>
    </row>
    <row r="42" spans="1:18" ht="17.25">
      <c r="A42" s="36" t="s">
        <v>174</v>
      </c>
      <c r="B42" s="79"/>
      <c r="C42" s="101"/>
      <c r="D42" s="101"/>
      <c r="E42" s="101"/>
      <c r="F42" s="80"/>
      <c r="G42" s="80"/>
      <c r="H42" s="82"/>
      <c r="I42" s="83"/>
      <c r="J42" s="83"/>
      <c r="K42" s="83"/>
      <c r="L42" s="83"/>
      <c r="M42" s="83"/>
      <c r="N42" s="83"/>
      <c r="O42" s="83"/>
      <c r="P42" s="83"/>
      <c r="Q42" s="84"/>
      <c r="R42" s="37"/>
    </row>
    <row r="44" spans="1:18" ht="17.25">
      <c r="A44" s="139"/>
      <c r="B44" s="1121" t="s">
        <v>131</v>
      </c>
      <c r="C44" s="1122"/>
      <c r="D44" s="1122"/>
      <c r="E44" s="1122"/>
      <c r="F44" s="1122"/>
      <c r="G44" s="1122"/>
      <c r="H44" s="1121" t="s">
        <v>135</v>
      </c>
      <c r="I44" s="1122"/>
      <c r="J44" s="1122"/>
      <c r="K44" s="1122"/>
      <c r="L44" s="1122"/>
      <c r="M44" s="1122"/>
      <c r="N44" s="1122"/>
      <c r="O44" s="1122"/>
      <c r="P44" s="1122"/>
      <c r="Q44" s="1123"/>
      <c r="R44" s="1124" t="s">
        <v>152</v>
      </c>
    </row>
    <row r="45" spans="1:18" ht="17.25">
      <c r="A45" s="184"/>
      <c r="B45" s="153">
        <v>2005</v>
      </c>
      <c r="C45" s="154">
        <v>2006</v>
      </c>
      <c r="D45" s="154">
        <v>2007</v>
      </c>
      <c r="E45" s="154">
        <v>2008</v>
      </c>
      <c r="F45" s="154">
        <v>2009</v>
      </c>
      <c r="G45" s="154">
        <v>2010</v>
      </c>
      <c r="H45" s="153">
        <v>2011</v>
      </c>
      <c r="I45" s="154">
        <v>2012</v>
      </c>
      <c r="J45" s="154">
        <v>2013</v>
      </c>
      <c r="K45" s="154">
        <v>2014</v>
      </c>
      <c r="L45" s="154">
        <v>2015</v>
      </c>
      <c r="M45" s="154">
        <v>2016</v>
      </c>
      <c r="N45" s="154">
        <v>2017</v>
      </c>
      <c r="O45" s="154">
        <v>2018</v>
      </c>
      <c r="P45" s="154">
        <v>2019</v>
      </c>
      <c r="Q45" s="155">
        <v>2020</v>
      </c>
      <c r="R45" s="1125"/>
    </row>
    <row r="46" spans="1:18" ht="20.100000000000001" customHeight="1">
      <c r="A46" s="164" t="s">
        <v>29</v>
      </c>
      <c r="B46" s="161"/>
      <c r="C46" s="162"/>
      <c r="D46" s="162"/>
      <c r="E46" s="162"/>
      <c r="F46" s="162"/>
      <c r="G46" s="163"/>
      <c r="H46" s="165"/>
      <c r="I46" s="166"/>
      <c r="J46" s="166"/>
      <c r="K46" s="166"/>
      <c r="L46" s="166"/>
      <c r="M46" s="166"/>
      <c r="N46" s="166"/>
      <c r="O46" s="166"/>
      <c r="P46" s="166"/>
      <c r="Q46" s="167"/>
      <c r="R46" s="161"/>
    </row>
    <row r="47" spans="1:18" ht="20.100000000000001" customHeight="1">
      <c r="A47" s="160" t="s">
        <v>30</v>
      </c>
      <c r="B47" s="39">
        <v>17.5</v>
      </c>
      <c r="C47" s="40">
        <v>17.7</v>
      </c>
      <c r="D47" s="40">
        <v>17.100000000000001</v>
      </c>
      <c r="E47" s="40">
        <v>16.399999999999999</v>
      </c>
      <c r="F47" s="40">
        <v>16.399999999999999</v>
      </c>
      <c r="G47" s="41">
        <v>17.2</v>
      </c>
      <c r="H47" s="168">
        <v>18.100000000000001</v>
      </c>
      <c r="I47" s="169">
        <v>18.8</v>
      </c>
      <c r="J47" s="169">
        <v>19.2</v>
      </c>
      <c r="K47" s="169">
        <v>19.399999999999999</v>
      </c>
      <c r="L47" s="169">
        <v>19.600000000000001</v>
      </c>
      <c r="M47" s="169">
        <v>19.7</v>
      </c>
      <c r="N47" s="169">
        <v>19.8</v>
      </c>
      <c r="O47" s="169"/>
      <c r="P47" s="169"/>
      <c r="Q47" s="170"/>
      <c r="R47" s="39"/>
    </row>
    <row r="50" spans="1:1" ht="9.9499999999999993" customHeight="1"/>
    <row r="52" spans="1:1">
      <c r="A52" s="42"/>
    </row>
    <row r="55" spans="1:1" ht="9.9499999999999993" customHeight="1"/>
    <row r="57" spans="1:1" ht="9.9499999999999993" customHeight="1"/>
    <row r="62" spans="1:1" ht="20.100000000000001" customHeight="1"/>
    <row r="63" spans="1:1" ht="20.100000000000001" customHeight="1"/>
  </sheetData>
  <sheetProtection password="CC3D" sheet="1" objects="1" scenarios="1"/>
  <mergeCells count="11">
    <mergeCell ref="P5:Q5"/>
    <mergeCell ref="P6:Q6"/>
    <mergeCell ref="B11:G11"/>
    <mergeCell ref="H11:Q11"/>
    <mergeCell ref="B44:G44"/>
    <mergeCell ref="H44:Q44"/>
    <mergeCell ref="R44:R45"/>
    <mergeCell ref="R11:R12"/>
    <mergeCell ref="B25:G25"/>
    <mergeCell ref="H25:Q25"/>
    <mergeCell ref="R25:R26"/>
  </mergeCells>
  <phoneticPr fontId="0" type="noConversion"/>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249977111117893"/>
  </sheetPr>
  <dimension ref="A1:Y97"/>
  <sheetViews>
    <sheetView topLeftCell="A31" zoomScale="70" zoomScaleNormal="70" workbookViewId="0">
      <selection activeCell="Q60" sqref="Q60"/>
    </sheetView>
  </sheetViews>
  <sheetFormatPr defaultRowHeight="12.75"/>
  <cols>
    <col min="1" max="1" width="11.28515625" style="308" customWidth="1"/>
    <col min="2" max="4" width="10.140625" style="308" bestFit="1" customWidth="1"/>
    <col min="5" max="5" width="9.28515625" style="308" bestFit="1" customWidth="1"/>
    <col min="6" max="8" width="9.28515625" style="308" hidden="1" customWidth="1"/>
    <col min="9" max="9" width="12" style="308" customWidth="1"/>
    <col min="10" max="10" width="13" style="308" customWidth="1"/>
    <col min="11" max="11" width="12.140625" style="308" bestFit="1" customWidth="1"/>
    <col min="12" max="14" width="9.28515625" style="308" bestFit="1" customWidth="1"/>
    <col min="15" max="15" width="10.28515625" style="308" bestFit="1" customWidth="1"/>
    <col min="16" max="22" width="9.28515625" style="308" bestFit="1" customWidth="1"/>
    <col min="23" max="16384" width="9.140625" style="308"/>
  </cols>
  <sheetData>
    <row r="1" spans="1:22" ht="15" customHeight="1">
      <c r="A1" s="307" t="s">
        <v>223</v>
      </c>
    </row>
    <row r="2" spans="1:22" ht="13.5" thickBot="1"/>
    <row r="3" spans="1:22" ht="13.5" thickBot="1">
      <c r="A3" s="319"/>
      <c r="B3" s="320">
        <v>2010</v>
      </c>
      <c r="C3" s="320">
        <v>2015</v>
      </c>
      <c r="D3" s="320">
        <v>2020</v>
      </c>
      <c r="E3" s="320">
        <v>2025</v>
      </c>
      <c r="F3" s="321">
        <v>2030</v>
      </c>
    </row>
    <row r="4" spans="1:22" ht="13.5" thickTop="1">
      <c r="A4" s="1175" t="s">
        <v>210</v>
      </c>
      <c r="B4" s="1176"/>
      <c r="C4" s="1176"/>
      <c r="D4" s="1176"/>
      <c r="E4" s="309"/>
      <c r="F4" s="322"/>
    </row>
    <row r="5" spans="1:22">
      <c r="A5" s="323" t="s">
        <v>211</v>
      </c>
      <c r="B5" s="324">
        <v>70.59</v>
      </c>
      <c r="C5" s="324">
        <v>71.930000000000007</v>
      </c>
      <c r="D5" s="324">
        <v>73.28</v>
      </c>
      <c r="E5" s="324">
        <v>74.62</v>
      </c>
      <c r="F5" s="325">
        <v>75.959999999999994</v>
      </c>
    </row>
    <row r="6" spans="1:22" ht="13.5" thickBot="1">
      <c r="A6" s="326" t="s">
        <v>212</v>
      </c>
      <c r="B6" s="327">
        <v>77.540000000000006</v>
      </c>
      <c r="C6" s="327">
        <v>78.819999999999993</v>
      </c>
      <c r="D6" s="327">
        <v>80.099999999999994</v>
      </c>
      <c r="E6" s="327">
        <v>81.38</v>
      </c>
      <c r="F6" s="328">
        <v>82.66</v>
      </c>
    </row>
    <row r="7" spans="1:22">
      <c r="A7" s="308" t="s">
        <v>225</v>
      </c>
      <c r="B7" s="308" t="s">
        <v>226</v>
      </c>
      <c r="H7" s="310"/>
      <c r="I7" s="310"/>
      <c r="J7" s="310"/>
      <c r="K7" s="310"/>
      <c r="L7" s="310"/>
      <c r="M7" s="310"/>
      <c r="N7" s="310"/>
      <c r="O7" s="310"/>
      <c r="P7" s="310"/>
      <c r="Q7" s="310"/>
      <c r="R7" s="310"/>
      <c r="S7" s="310"/>
      <c r="T7" s="310"/>
      <c r="U7" s="310"/>
      <c r="V7" s="310"/>
    </row>
    <row r="8" spans="1:22">
      <c r="A8" s="308" t="s">
        <v>358</v>
      </c>
      <c r="H8" s="1170" t="s">
        <v>325</v>
      </c>
      <c r="I8" s="1171"/>
      <c r="J8" s="1171"/>
      <c r="K8" s="1171"/>
      <c r="L8" s="310"/>
      <c r="M8" s="310"/>
      <c r="N8" s="310"/>
      <c r="O8" s="310"/>
      <c r="P8" s="310"/>
      <c r="Q8" s="310"/>
      <c r="R8" s="310"/>
      <c r="S8" s="310"/>
      <c r="T8" s="310"/>
      <c r="U8" s="310"/>
      <c r="V8" s="310"/>
    </row>
    <row r="9" spans="1:22" ht="13.5" thickBot="1">
      <c r="H9" s="1170"/>
      <c r="I9" s="1171"/>
      <c r="J9" s="1171"/>
      <c r="K9" s="1171"/>
      <c r="L9" s="310"/>
      <c r="M9" s="310"/>
      <c r="N9" s="310"/>
      <c r="O9" s="310"/>
      <c r="P9" s="310"/>
      <c r="Q9" s="310"/>
      <c r="R9" s="310"/>
      <c r="S9" s="310"/>
      <c r="T9" s="310"/>
      <c r="U9" s="310"/>
      <c r="V9" s="310"/>
    </row>
    <row r="10" spans="1:22" ht="21" customHeight="1" thickBot="1">
      <c r="A10" s="1179" t="s">
        <v>224</v>
      </c>
      <c r="B10" s="1180"/>
      <c r="C10" s="1180"/>
      <c r="D10" s="1180"/>
      <c r="E10" s="1180"/>
      <c r="F10" s="1181"/>
      <c r="H10" s="1172"/>
      <c r="I10" s="1171"/>
      <c r="J10" s="1171"/>
      <c r="K10" s="1171"/>
      <c r="L10" s="329"/>
      <c r="M10" s="329"/>
      <c r="N10" s="310"/>
      <c r="O10" s="310"/>
      <c r="P10" s="310"/>
      <c r="Q10" s="310"/>
      <c r="R10" s="310"/>
      <c r="S10" s="310"/>
      <c r="T10" s="310"/>
      <c r="U10" s="310"/>
      <c r="V10" s="310"/>
    </row>
    <row r="11" spans="1:22" ht="13.5" thickBot="1">
      <c r="A11" s="330" t="s">
        <v>213</v>
      </c>
      <c r="B11" s="331">
        <v>2010</v>
      </c>
      <c r="C11" s="331">
        <v>2015</v>
      </c>
      <c r="D11" s="331">
        <v>2020</v>
      </c>
      <c r="E11" s="331">
        <v>2025</v>
      </c>
      <c r="F11" s="332">
        <v>2030</v>
      </c>
      <c r="V11" s="310"/>
    </row>
    <row r="12" spans="1:22" ht="13.5" thickTop="1">
      <c r="A12" s="333" t="s">
        <v>214</v>
      </c>
      <c r="B12" s="324">
        <v>0.01</v>
      </c>
      <c r="C12" s="324">
        <v>0.01</v>
      </c>
      <c r="D12" s="324">
        <v>0.01</v>
      </c>
      <c r="E12" s="324">
        <v>0.01</v>
      </c>
      <c r="F12" s="334">
        <v>0.01</v>
      </c>
      <c r="G12" s="311"/>
      <c r="V12" s="310"/>
    </row>
    <row r="13" spans="1:22">
      <c r="A13" s="333" t="s">
        <v>215</v>
      </c>
      <c r="B13" s="324">
        <v>7.0000000000000007E-2</v>
      </c>
      <c r="C13" s="324">
        <v>7.0000000000000007E-2</v>
      </c>
      <c r="D13" s="324">
        <v>0.06</v>
      </c>
      <c r="E13" s="324">
        <v>0.06</v>
      </c>
      <c r="F13" s="334">
        <v>0.01</v>
      </c>
      <c r="V13" s="310"/>
    </row>
    <row r="14" spans="1:22">
      <c r="A14" s="333" t="s">
        <v>216</v>
      </c>
      <c r="B14" s="324">
        <v>0.12</v>
      </c>
      <c r="C14" s="324">
        <v>0.12</v>
      </c>
      <c r="D14" s="324">
        <v>0.12</v>
      </c>
      <c r="E14" s="324">
        <v>0.11</v>
      </c>
      <c r="F14" s="325">
        <v>0.05</v>
      </c>
      <c r="V14" s="310"/>
    </row>
    <row r="15" spans="1:22">
      <c r="A15" s="333" t="s">
        <v>217</v>
      </c>
      <c r="B15" s="324">
        <v>0.08</v>
      </c>
      <c r="C15" s="324">
        <v>0.08</v>
      </c>
      <c r="D15" s="324">
        <v>0.08</v>
      </c>
      <c r="E15" s="324">
        <v>7.0000000000000007E-2</v>
      </c>
      <c r="F15" s="325">
        <v>0.11</v>
      </c>
      <c r="V15" s="310"/>
    </row>
    <row r="16" spans="1:22">
      <c r="A16" s="333" t="s">
        <v>218</v>
      </c>
      <c r="B16" s="324">
        <v>0.03</v>
      </c>
      <c r="C16" s="324">
        <v>0.03</v>
      </c>
      <c r="D16" s="324">
        <v>0.03</v>
      </c>
      <c r="E16" s="324">
        <v>0.03</v>
      </c>
      <c r="F16" s="325">
        <v>7.0000000000000007E-2</v>
      </c>
      <c r="V16" s="310"/>
    </row>
    <row r="17" spans="1:22">
      <c r="A17" s="333" t="s">
        <v>219</v>
      </c>
      <c r="B17" s="324">
        <v>0.01</v>
      </c>
      <c r="C17" s="324">
        <v>0.01</v>
      </c>
      <c r="D17" s="324">
        <v>0.01</v>
      </c>
      <c r="E17" s="335">
        <v>0</v>
      </c>
      <c r="F17" s="325">
        <v>0.03</v>
      </c>
      <c r="H17" s="310"/>
      <c r="I17" s="310"/>
      <c r="J17" s="310"/>
      <c r="K17" s="310"/>
      <c r="L17" s="310"/>
      <c r="M17" s="310"/>
      <c r="N17" s="310"/>
      <c r="O17" s="310"/>
      <c r="P17" s="310"/>
      <c r="Q17" s="310"/>
      <c r="R17" s="310"/>
      <c r="S17" s="310"/>
      <c r="T17" s="310"/>
      <c r="U17" s="310"/>
      <c r="V17" s="310"/>
    </row>
    <row r="18" spans="1:22" ht="13.5" thickBot="1">
      <c r="A18" s="333" t="s">
        <v>220</v>
      </c>
      <c r="B18" s="335">
        <v>0</v>
      </c>
      <c r="C18" s="335">
        <v>0</v>
      </c>
      <c r="D18" s="335">
        <v>0</v>
      </c>
      <c r="E18" s="335">
        <v>0</v>
      </c>
      <c r="F18" s="336">
        <v>0</v>
      </c>
      <c r="H18" s="310"/>
      <c r="I18" s="310" t="s">
        <v>212</v>
      </c>
      <c r="K18" s="310"/>
      <c r="L18" s="310"/>
      <c r="M18" s="310"/>
      <c r="N18" s="310"/>
      <c r="O18" s="310"/>
      <c r="P18" s="310"/>
      <c r="Q18" s="310"/>
      <c r="R18" s="310"/>
      <c r="S18" s="310"/>
      <c r="T18" s="310"/>
      <c r="U18" s="310"/>
      <c r="V18" s="310"/>
    </row>
    <row r="19" spans="1:22" ht="13.5" thickBot="1">
      <c r="A19" s="319"/>
      <c r="B19" s="1177" t="s">
        <v>222</v>
      </c>
      <c r="C19" s="1177"/>
      <c r="D19" s="1177"/>
      <c r="E19" s="1177"/>
      <c r="F19" s="1178"/>
      <c r="H19" s="310" t="s">
        <v>334</v>
      </c>
      <c r="I19" s="313">
        <v>0.31474813622968772</v>
      </c>
      <c r="J19" s="308" t="s">
        <v>335</v>
      </c>
      <c r="K19" s="310"/>
      <c r="L19" s="310"/>
      <c r="M19" s="310"/>
      <c r="N19" s="310"/>
      <c r="O19" s="310"/>
      <c r="P19" s="310"/>
      <c r="Q19" s="310"/>
      <c r="R19" s="310"/>
      <c r="S19" s="310"/>
      <c r="T19" s="310"/>
      <c r="U19" s="310"/>
      <c r="V19" s="310"/>
    </row>
    <row r="20" spans="1:22" ht="14.25" thickTop="1" thickBot="1">
      <c r="A20" s="337" t="s">
        <v>221</v>
      </c>
      <c r="B20" s="327">
        <v>1.61</v>
      </c>
      <c r="C20" s="327">
        <v>1.54</v>
      </c>
      <c r="D20" s="327">
        <v>1.47</v>
      </c>
      <c r="E20" s="327">
        <v>1.37</v>
      </c>
      <c r="F20" s="328">
        <v>1.35</v>
      </c>
      <c r="H20" s="310"/>
      <c r="I20" s="310"/>
      <c r="J20" s="310"/>
      <c r="K20" s="310"/>
      <c r="L20" s="310"/>
      <c r="M20" s="310"/>
      <c r="N20" s="310"/>
      <c r="O20" s="310"/>
      <c r="P20" s="310"/>
      <c r="Q20" s="310"/>
      <c r="R20" s="310"/>
      <c r="S20" s="310"/>
      <c r="T20" s="310"/>
      <c r="U20" s="310"/>
      <c r="V20" s="310"/>
    </row>
    <row r="21" spans="1:22">
      <c r="A21" s="308" t="s">
        <v>225</v>
      </c>
      <c r="B21" s="308" t="s">
        <v>227</v>
      </c>
      <c r="H21" s="310"/>
      <c r="I21" s="310"/>
      <c r="J21" s="310"/>
      <c r="K21" s="310"/>
      <c r="L21" s="310"/>
      <c r="M21" s="310"/>
      <c r="N21" s="310"/>
      <c r="O21" s="310"/>
      <c r="P21" s="310"/>
      <c r="Q21" s="310"/>
      <c r="R21" s="310"/>
      <c r="S21" s="310"/>
      <c r="T21" s="310"/>
      <c r="U21" s="310"/>
      <c r="V21" s="310"/>
    </row>
    <row r="22" spans="1:22">
      <c r="A22" s="338" t="s">
        <v>359</v>
      </c>
      <c r="H22" s="310"/>
      <c r="I22" s="310"/>
      <c r="J22" s="310"/>
      <c r="K22" s="310"/>
      <c r="L22" s="310"/>
      <c r="M22" s="310"/>
      <c r="N22" s="310"/>
      <c r="O22" s="310"/>
      <c r="P22" s="310"/>
      <c r="Q22" s="310"/>
      <c r="R22" s="310"/>
      <c r="S22" s="310"/>
      <c r="T22" s="310"/>
      <c r="U22" s="310"/>
      <c r="V22" s="310"/>
    </row>
    <row r="23" spans="1:22">
      <c r="H23" s="310"/>
      <c r="I23" s="310"/>
      <c r="J23" s="310"/>
      <c r="K23" s="310"/>
      <c r="L23" s="310"/>
      <c r="M23" s="310"/>
      <c r="N23" s="310"/>
      <c r="O23" s="310"/>
      <c r="P23" s="310"/>
      <c r="Q23" s="310"/>
      <c r="R23" s="310"/>
      <c r="S23" s="310"/>
      <c r="T23" s="310"/>
      <c r="U23" s="310"/>
      <c r="V23" s="310"/>
    </row>
    <row r="24" spans="1:22">
      <c r="H24" s="310"/>
      <c r="I24" s="310"/>
      <c r="J24" s="310"/>
      <c r="K24" s="310"/>
      <c r="L24" s="310"/>
      <c r="M24" s="310"/>
      <c r="N24" s="310"/>
      <c r="O24" s="310"/>
      <c r="P24" s="310"/>
      <c r="Q24" s="310"/>
      <c r="R24" s="310"/>
      <c r="S24" s="310"/>
      <c r="T24" s="310"/>
      <c r="U24" s="310"/>
      <c r="V24" s="310"/>
    </row>
    <row r="25" spans="1:22">
      <c r="H25" s="310"/>
      <c r="I25" s="310"/>
      <c r="J25" s="310"/>
      <c r="K25" s="310"/>
      <c r="L25" s="310"/>
      <c r="M25" s="310"/>
      <c r="N25" s="310"/>
      <c r="O25" s="310"/>
      <c r="P25" s="310"/>
      <c r="Q25" s="310"/>
      <c r="R25" s="310"/>
      <c r="S25" s="310"/>
      <c r="T25" s="310"/>
      <c r="U25" s="310"/>
      <c r="V25" s="310"/>
    </row>
    <row r="26" spans="1:22" ht="54" customHeight="1">
      <c r="A26" s="1173" t="s">
        <v>235</v>
      </c>
      <c r="B26" s="1174"/>
      <c r="H26" s="310"/>
      <c r="I26" s="310"/>
      <c r="J26" s="310"/>
      <c r="K26" s="310"/>
      <c r="L26" s="310"/>
      <c r="M26" s="310"/>
      <c r="N26" s="310"/>
      <c r="O26" s="310"/>
      <c r="P26" s="310"/>
      <c r="Q26" s="310"/>
      <c r="R26" s="310"/>
      <c r="S26" s="310"/>
      <c r="T26" s="310"/>
      <c r="U26" s="310"/>
      <c r="V26" s="310"/>
    </row>
    <row r="27" spans="1:22">
      <c r="A27" s="1173">
        <v>0</v>
      </c>
      <c r="B27" s="1174"/>
      <c r="H27" s="310"/>
      <c r="I27" s="310"/>
      <c r="J27" s="310"/>
      <c r="K27" s="310"/>
      <c r="L27" s="310"/>
      <c r="M27" s="310"/>
      <c r="N27" s="310"/>
      <c r="O27" s="310"/>
      <c r="P27" s="310"/>
      <c r="Q27" s="310"/>
      <c r="R27" s="310"/>
      <c r="S27" s="310"/>
      <c r="T27" s="310"/>
      <c r="U27" s="310"/>
      <c r="V27" s="310"/>
    </row>
    <row r="28" spans="1:22">
      <c r="A28" s="308" t="s">
        <v>355</v>
      </c>
      <c r="H28" s="310"/>
      <c r="I28" s="310"/>
      <c r="J28" s="310"/>
      <c r="K28" s="310"/>
      <c r="L28" s="310"/>
      <c r="M28" s="310"/>
      <c r="N28" s="310"/>
      <c r="O28" s="310"/>
      <c r="P28" s="310"/>
      <c r="Q28" s="310"/>
      <c r="R28" s="310"/>
      <c r="S28" s="310"/>
      <c r="T28" s="310"/>
      <c r="U28" s="310"/>
      <c r="V28" s="310"/>
    </row>
    <row r="29" spans="1:22">
      <c r="A29" s="339" t="s">
        <v>349</v>
      </c>
      <c r="B29" s="340">
        <v>38691581</v>
      </c>
      <c r="C29" s="340">
        <v>20908628</v>
      </c>
      <c r="D29" s="340">
        <v>17782953</v>
      </c>
      <c r="F29" s="308" t="s">
        <v>356</v>
      </c>
      <c r="H29" s="310"/>
      <c r="I29" s="310"/>
      <c r="J29" s="310"/>
      <c r="K29" s="310"/>
      <c r="L29" s="310"/>
      <c r="M29" s="310"/>
      <c r="N29" s="310"/>
      <c r="O29" s="310"/>
      <c r="P29" s="310"/>
      <c r="Q29" s="310"/>
      <c r="R29" s="310"/>
      <c r="S29" s="310"/>
      <c r="T29" s="310"/>
      <c r="U29" s="310"/>
      <c r="V29" s="310"/>
    </row>
    <row r="30" spans="1:22">
      <c r="B30" s="308" t="s">
        <v>168</v>
      </c>
      <c r="C30" s="308" t="s">
        <v>211</v>
      </c>
      <c r="D30" s="308" t="s">
        <v>212</v>
      </c>
      <c r="F30" s="308">
        <v>2010</v>
      </c>
      <c r="G30" s="308">
        <v>2015</v>
      </c>
      <c r="H30" s="310">
        <v>2020</v>
      </c>
      <c r="I30" s="310"/>
      <c r="J30" s="308" t="s">
        <v>168</v>
      </c>
      <c r="K30" s="308" t="s">
        <v>211</v>
      </c>
      <c r="L30" s="308" t="s">
        <v>212</v>
      </c>
      <c r="M30" s="310"/>
      <c r="N30" s="310"/>
      <c r="O30" s="310"/>
      <c r="P30" s="310"/>
      <c r="Q30" s="310"/>
      <c r="R30" s="310"/>
      <c r="S30" s="310"/>
      <c r="T30" s="310"/>
      <c r="U30" s="310"/>
      <c r="V30" s="310"/>
    </row>
    <row r="31" spans="1:22">
      <c r="A31" s="349" t="s">
        <v>336</v>
      </c>
      <c r="B31" s="340">
        <v>24133741</v>
      </c>
      <c r="C31" s="340">
        <v>13000891</v>
      </c>
      <c r="D31" s="340">
        <v>11132850</v>
      </c>
      <c r="F31" s="308" t="s">
        <v>347</v>
      </c>
      <c r="H31" s="310"/>
      <c r="I31" s="349" t="s">
        <v>360</v>
      </c>
      <c r="J31" s="340">
        <v>14557840</v>
      </c>
      <c r="K31" s="340">
        <v>7907736</v>
      </c>
      <c r="L31" s="340">
        <v>6650103</v>
      </c>
      <c r="M31" s="310"/>
      <c r="N31" s="310"/>
      <c r="O31" s="310"/>
      <c r="P31" s="310"/>
      <c r="Q31" s="310"/>
      <c r="R31" s="310"/>
      <c r="S31" s="310"/>
      <c r="T31" s="310"/>
      <c r="U31" s="310"/>
      <c r="V31" s="310"/>
    </row>
    <row r="32" spans="1:22">
      <c r="A32" s="341" t="s">
        <v>337</v>
      </c>
      <c r="B32" s="342">
        <v>854197</v>
      </c>
      <c r="C32" s="342">
        <v>580866</v>
      </c>
      <c r="D32" s="354">
        <v>273332</v>
      </c>
      <c r="E32" s="355">
        <f>D32</f>
        <v>273332</v>
      </c>
      <c r="F32" s="343">
        <v>9.7999999999999997E-3</v>
      </c>
      <c r="G32" s="343">
        <v>1.09E-2</v>
      </c>
      <c r="H32" s="343">
        <v>1.21E-2</v>
      </c>
      <c r="I32" s="341" t="s">
        <v>337</v>
      </c>
      <c r="J32" s="342">
        <v>515864</v>
      </c>
      <c r="K32" s="342">
        <v>319145</v>
      </c>
      <c r="L32" s="354">
        <v>196719</v>
      </c>
      <c r="M32" s="350">
        <f>D32-L32</f>
        <v>76613</v>
      </c>
      <c r="N32" s="356">
        <f>L32</f>
        <v>196719</v>
      </c>
      <c r="O32" s="310">
        <v>1.0013509387386476E-2</v>
      </c>
      <c r="P32" s="310"/>
      <c r="Q32" s="310">
        <f>E32*$O32</f>
        <v>2737.0125478731202</v>
      </c>
      <c r="R32" s="310">
        <f>N32*O32</f>
        <v>1969.8475531772801</v>
      </c>
      <c r="S32" s="310"/>
      <c r="T32" s="310"/>
      <c r="U32" s="310"/>
      <c r="V32" s="310"/>
    </row>
    <row r="33" spans="1:25">
      <c r="A33" s="341" t="s">
        <v>338</v>
      </c>
      <c r="B33" s="342">
        <v>1848955</v>
      </c>
      <c r="C33" s="342">
        <v>1138372</v>
      </c>
      <c r="D33" s="354">
        <v>710583</v>
      </c>
      <c r="E33" s="355">
        <f>E32+D33</f>
        <v>983915</v>
      </c>
      <c r="F33" s="343">
        <v>6.9099999999999995E-2</v>
      </c>
      <c r="G33" s="343">
        <v>7.3999999999999996E-2</v>
      </c>
      <c r="H33" s="343">
        <v>7.9000000000000001E-2</v>
      </c>
      <c r="I33" s="351" t="s">
        <v>338</v>
      </c>
      <c r="J33" s="352">
        <v>1716557</v>
      </c>
      <c r="K33" s="352">
        <v>904839</v>
      </c>
      <c r="L33" s="354">
        <v>811718</v>
      </c>
      <c r="M33" s="353">
        <f t="shared" ref="M33:M41" si="0">D33-L33</f>
        <v>-101135</v>
      </c>
      <c r="N33" s="356">
        <f>N32+L33</f>
        <v>1008437</v>
      </c>
      <c r="O33" s="310">
        <v>7.0063589980588412E-2</v>
      </c>
      <c r="P33" s="310"/>
      <c r="Q33" s="310">
        <f t="shared" ref="Q33:Q38" si="1">E33*$O33</f>
        <v>68936.617135750654</v>
      </c>
      <c r="R33" s="310">
        <f t="shared" ref="R33:R38" si="2">N33*O33</f>
        <v>70654.716489254643</v>
      </c>
      <c r="S33" s="310"/>
      <c r="T33" s="310"/>
      <c r="U33" s="310"/>
      <c r="V33" s="310"/>
    </row>
    <row r="34" spans="1:25">
      <c r="A34" s="341" t="s">
        <v>339</v>
      </c>
      <c r="B34" s="342">
        <v>2173992</v>
      </c>
      <c r="C34" s="342">
        <v>1278843</v>
      </c>
      <c r="D34" s="354">
        <v>895149</v>
      </c>
      <c r="E34" s="355">
        <f>E33+D34</f>
        <v>1879064</v>
      </c>
      <c r="F34" s="306">
        <v>0.12429999999999999</v>
      </c>
      <c r="G34" s="306">
        <v>0.1326</v>
      </c>
      <c r="H34" s="306">
        <v>0.1409</v>
      </c>
      <c r="I34" s="351" t="s">
        <v>339</v>
      </c>
      <c r="J34" s="352">
        <v>2398662</v>
      </c>
      <c r="K34" s="352">
        <v>1230088</v>
      </c>
      <c r="L34" s="354">
        <v>1168574</v>
      </c>
      <c r="M34" s="353">
        <f t="shared" si="0"/>
        <v>-273425</v>
      </c>
      <c r="N34" s="356">
        <f>N33+L34</f>
        <v>2177011</v>
      </c>
      <c r="O34" s="310">
        <v>0.12593576725248576</v>
      </c>
      <c r="P34" s="310"/>
      <c r="Q34" s="310">
        <f t="shared" si="1"/>
        <v>236641.36655652491</v>
      </c>
      <c r="R34" s="310">
        <f t="shared" si="2"/>
        <v>274163.55060210126</v>
      </c>
      <c r="S34" s="310"/>
      <c r="T34" s="310"/>
      <c r="U34" s="310"/>
      <c r="V34" s="310"/>
    </row>
    <row r="35" spans="1:25">
      <c r="A35" s="341" t="s">
        <v>340</v>
      </c>
      <c r="B35" s="342">
        <v>2381317</v>
      </c>
      <c r="C35" s="342">
        <v>1301254</v>
      </c>
      <c r="D35" s="354">
        <v>1080063</v>
      </c>
      <c r="E35" s="355">
        <f>E34+D35</f>
        <v>2959127</v>
      </c>
      <c r="F35" s="306">
        <v>7.9600000000000004E-2</v>
      </c>
      <c r="G35" s="306">
        <v>8.4099999999999994E-2</v>
      </c>
      <c r="H35" s="306">
        <v>8.8599999999999998E-2</v>
      </c>
      <c r="I35" s="351" t="s">
        <v>340</v>
      </c>
      <c r="J35" s="352">
        <v>2368697</v>
      </c>
      <c r="K35" s="352">
        <v>1233790</v>
      </c>
      <c r="L35" s="354">
        <v>1134907</v>
      </c>
      <c r="M35" s="353">
        <f t="shared" si="0"/>
        <v>-54844</v>
      </c>
      <c r="N35" s="356">
        <f>N34+L35</f>
        <v>3311918</v>
      </c>
      <c r="O35" s="310">
        <v>8.0492860418291401E-2</v>
      </c>
      <c r="P35" s="310"/>
      <c r="Q35" s="310">
        <f t="shared" si="1"/>
        <v>238188.59657099738</v>
      </c>
      <c r="R35" s="310">
        <f t="shared" si="2"/>
        <v>266585.7532908268</v>
      </c>
      <c r="S35" s="310"/>
      <c r="T35" s="310"/>
      <c r="U35" s="310"/>
      <c r="V35" s="310"/>
    </row>
    <row r="36" spans="1:25">
      <c r="A36" s="341" t="s">
        <v>341</v>
      </c>
      <c r="B36" s="342">
        <v>2884432</v>
      </c>
      <c r="C36" s="342">
        <v>1475411</v>
      </c>
      <c r="D36" s="354">
        <v>1409021</v>
      </c>
      <c r="E36" s="355">
        <f>E35+D36</f>
        <v>4368148</v>
      </c>
      <c r="F36" s="306">
        <v>3.0800000000000001E-2</v>
      </c>
      <c r="G36" s="306">
        <v>3.2899999999999999E-2</v>
      </c>
      <c r="H36" s="306">
        <v>3.49E-2</v>
      </c>
      <c r="I36" s="341" t="s">
        <v>341</v>
      </c>
      <c r="J36" s="342">
        <v>2148885</v>
      </c>
      <c r="K36" s="342">
        <v>1119564</v>
      </c>
      <c r="L36" s="354">
        <v>1029321</v>
      </c>
      <c r="M36" s="350">
        <f t="shared" si="0"/>
        <v>379700</v>
      </c>
      <c r="N36" s="356">
        <f>N35+L36</f>
        <v>4341239</v>
      </c>
      <c r="O36" s="310">
        <v>3.1213549739232245E-2</v>
      </c>
      <c r="P36" s="310"/>
      <c r="Q36" s="310">
        <f t="shared" si="1"/>
        <v>136345.40486632785</v>
      </c>
      <c r="R36" s="310">
        <f t="shared" si="2"/>
        <v>135505.47945639485</v>
      </c>
      <c r="S36" s="310"/>
      <c r="T36" s="310"/>
      <c r="U36" s="310"/>
      <c r="V36" s="310"/>
    </row>
    <row r="37" spans="1:25">
      <c r="A37" s="341" t="s">
        <v>342</v>
      </c>
      <c r="B37" s="342">
        <v>3248592</v>
      </c>
      <c r="C37" s="342">
        <v>1605770</v>
      </c>
      <c r="D37" s="354">
        <v>1642822</v>
      </c>
      <c r="E37" s="355">
        <f>E36+D37</f>
        <v>6010970</v>
      </c>
      <c r="F37" s="306">
        <v>7.4000000000000003E-3</v>
      </c>
      <c r="G37" s="306">
        <v>8.3000000000000001E-3</v>
      </c>
      <c r="H37" s="306">
        <v>9.2999999999999992E-3</v>
      </c>
      <c r="I37" s="341" t="s">
        <v>342</v>
      </c>
      <c r="J37" s="342">
        <v>1781936</v>
      </c>
      <c r="K37" s="342">
        <v>996704</v>
      </c>
      <c r="L37" s="354">
        <v>785232</v>
      </c>
      <c r="M37" s="350">
        <f t="shared" si="0"/>
        <v>857590</v>
      </c>
      <c r="N37" s="356">
        <f>N36+L37</f>
        <v>5126471</v>
      </c>
      <c r="O37" s="310">
        <v>7.574385753059347E-3</v>
      </c>
      <c r="P37" s="310"/>
      <c r="Q37" s="310">
        <f t="shared" si="1"/>
        <v>45529.405530067146</v>
      </c>
      <c r="R37" s="310">
        <f t="shared" si="2"/>
        <v>38829.868905871903</v>
      </c>
      <c r="S37" s="310"/>
      <c r="T37" s="310"/>
      <c r="U37" s="310"/>
      <c r="V37" s="310"/>
    </row>
    <row r="38" spans="1:25">
      <c r="A38" s="341" t="s">
        <v>343</v>
      </c>
      <c r="B38" s="342">
        <v>3130815</v>
      </c>
      <c r="C38" s="342">
        <v>1545735</v>
      </c>
      <c r="D38" s="354">
        <v>1585080</v>
      </c>
      <c r="E38" s="355">
        <f>SUM(D32:D38)</f>
        <v>7596050</v>
      </c>
      <c r="F38" s="306">
        <v>8.0000000000000004E-4</v>
      </c>
      <c r="G38" s="306">
        <v>1E-3</v>
      </c>
      <c r="H38" s="306">
        <v>1.1999999999999999E-3</v>
      </c>
      <c r="I38" s="341" t="s">
        <v>343</v>
      </c>
      <c r="J38" s="342">
        <v>1533224</v>
      </c>
      <c r="K38" s="342">
        <v>843641</v>
      </c>
      <c r="L38" s="354">
        <v>689583</v>
      </c>
      <c r="M38" s="350">
        <f t="shared" si="0"/>
        <v>895497</v>
      </c>
      <c r="N38" s="355">
        <f>SUM(L32:L38)</f>
        <v>5816054</v>
      </c>
      <c r="O38" s="310">
        <v>8.3833746895643486E-4</v>
      </c>
      <c r="P38" s="310"/>
      <c r="Q38" s="310">
        <f t="shared" si="1"/>
        <v>6368.0533310665269</v>
      </c>
      <c r="R38" s="310">
        <f t="shared" si="2"/>
        <v>4875.8159896739489</v>
      </c>
      <c r="S38" s="310"/>
      <c r="T38" s="310"/>
      <c r="U38" s="310"/>
      <c r="V38" s="310"/>
    </row>
    <row r="39" spans="1:25">
      <c r="A39" s="341" t="s">
        <v>344</v>
      </c>
      <c r="B39" s="342">
        <v>2626509</v>
      </c>
      <c r="C39" s="342">
        <v>1328546</v>
      </c>
      <c r="D39" s="342">
        <v>1297962</v>
      </c>
      <c r="F39" s="344">
        <v>1.6086</v>
      </c>
      <c r="G39" s="344">
        <v>1.7189000000000001</v>
      </c>
      <c r="H39" s="344">
        <v>1.8291999999999999</v>
      </c>
      <c r="I39" s="341" t="s">
        <v>344</v>
      </c>
      <c r="J39" s="342">
        <v>1181538</v>
      </c>
      <c r="K39" s="342">
        <v>697249</v>
      </c>
      <c r="L39" s="342">
        <v>484289</v>
      </c>
      <c r="M39" s="350">
        <f t="shared" si="0"/>
        <v>813673</v>
      </c>
      <c r="N39" s="310"/>
      <c r="O39" s="310"/>
      <c r="P39" s="310"/>
      <c r="Q39" s="310">
        <f>SUM(Q32:Q38)</f>
        <v>734746.4565386076</v>
      </c>
      <c r="R39" s="310">
        <f>SUM(R32:R38)</f>
        <v>792585.03228730068</v>
      </c>
      <c r="S39" s="310"/>
      <c r="T39" s="310"/>
      <c r="U39" s="310"/>
      <c r="V39" s="310"/>
    </row>
    <row r="40" spans="1:25">
      <c r="A40" s="341" t="s">
        <v>345</v>
      </c>
      <c r="B40" s="342">
        <v>2207898</v>
      </c>
      <c r="C40" s="342">
        <v>1140270</v>
      </c>
      <c r="D40" s="342">
        <v>1067628</v>
      </c>
      <c r="F40" s="306"/>
      <c r="H40" s="310"/>
      <c r="I40" s="341" t="s">
        <v>345</v>
      </c>
      <c r="J40" s="342">
        <v>637800</v>
      </c>
      <c r="K40" s="342">
        <v>397129</v>
      </c>
      <c r="L40" s="342">
        <v>240671</v>
      </c>
      <c r="M40" s="350">
        <f t="shared" si="0"/>
        <v>826957</v>
      </c>
      <c r="N40" s="310"/>
      <c r="O40" s="310"/>
      <c r="P40" s="310"/>
      <c r="Q40" s="310"/>
      <c r="R40" s="310"/>
      <c r="S40" s="310"/>
      <c r="T40" s="310"/>
      <c r="U40" s="310"/>
      <c r="V40" s="310"/>
    </row>
    <row r="41" spans="1:25">
      <c r="A41" s="345" t="s">
        <v>346</v>
      </c>
      <c r="B41" s="346">
        <v>2777035</v>
      </c>
      <c r="C41" s="346">
        <v>1605823</v>
      </c>
      <c r="D41" s="346">
        <v>1171212</v>
      </c>
      <c r="H41" s="310"/>
      <c r="I41" s="345" t="s">
        <v>346</v>
      </c>
      <c r="J41" s="346">
        <v>274678</v>
      </c>
      <c r="K41" s="346">
        <v>165589</v>
      </c>
      <c r="L41" s="346">
        <v>109090</v>
      </c>
      <c r="M41" s="350">
        <f t="shared" si="0"/>
        <v>1062122</v>
      </c>
      <c r="N41" s="310"/>
      <c r="O41" s="310"/>
      <c r="P41" s="310"/>
      <c r="Q41" s="310"/>
      <c r="R41" s="310"/>
      <c r="S41" s="310"/>
      <c r="T41" s="310"/>
      <c r="U41" s="310"/>
      <c r="V41" s="310"/>
    </row>
    <row r="42" spans="1:25">
      <c r="H42" s="310"/>
      <c r="I42" s="310"/>
      <c r="J42" s="310"/>
      <c r="K42" s="310"/>
      <c r="L42" s="310"/>
      <c r="M42" s="310"/>
      <c r="N42" s="310"/>
      <c r="O42" s="310"/>
      <c r="P42" s="310"/>
      <c r="Q42" s="310"/>
      <c r="R42" s="310"/>
      <c r="S42" s="310"/>
      <c r="T42" s="310"/>
      <c r="U42" s="310"/>
      <c r="V42" s="310"/>
    </row>
    <row r="43" spans="1:25">
      <c r="A43" s="308" t="s">
        <v>353</v>
      </c>
      <c r="H43" s="310"/>
      <c r="I43" s="310"/>
      <c r="J43" s="310"/>
      <c r="K43" s="310"/>
      <c r="L43" s="310"/>
      <c r="M43" s="310"/>
      <c r="N43" s="310"/>
      <c r="O43" s="310">
        <v>2010</v>
      </c>
      <c r="P43" s="310">
        <v>2011</v>
      </c>
      <c r="Q43" s="310">
        <v>2012</v>
      </c>
      <c r="R43" s="684">
        <v>2013</v>
      </c>
      <c r="S43" s="684">
        <v>2014</v>
      </c>
      <c r="T43" s="684">
        <v>2015</v>
      </c>
      <c r="U43" s="684">
        <v>2016</v>
      </c>
      <c r="V43" s="684">
        <v>2017</v>
      </c>
      <c r="W43" s="684">
        <v>2018</v>
      </c>
      <c r="X43" s="684">
        <v>2019</v>
      </c>
      <c r="Y43" s="684">
        <v>2020</v>
      </c>
    </row>
    <row r="44" spans="1:25">
      <c r="A44" s="339" t="s">
        <v>348</v>
      </c>
      <c r="B44" s="308">
        <v>2010</v>
      </c>
      <c r="C44" s="308">
        <v>2011</v>
      </c>
      <c r="D44" s="308">
        <v>2012</v>
      </c>
      <c r="E44" s="308">
        <v>2013</v>
      </c>
      <c r="F44" s="308">
        <v>2014</v>
      </c>
      <c r="G44" s="308">
        <v>2015</v>
      </c>
      <c r="H44" s="308">
        <v>2016</v>
      </c>
      <c r="I44" s="310">
        <v>2017</v>
      </c>
      <c r="J44" s="310">
        <v>2018</v>
      </c>
      <c r="K44" s="310">
        <v>2019</v>
      </c>
      <c r="L44" s="310">
        <v>2020</v>
      </c>
      <c r="M44" s="310"/>
      <c r="N44" s="310" t="s">
        <v>515</v>
      </c>
      <c r="O44" s="350">
        <f>SUM(B32:B40)</f>
        <v>21356707</v>
      </c>
      <c r="P44" s="310"/>
      <c r="Q44" s="310"/>
      <c r="R44" s="310"/>
      <c r="S44" s="310"/>
      <c r="T44" s="310"/>
      <c r="U44" s="310"/>
      <c r="V44" s="310"/>
      <c r="W44" s="310"/>
    </row>
    <row r="45" spans="1:25">
      <c r="A45" s="341" t="s">
        <v>337</v>
      </c>
      <c r="B45" s="347">
        <v>9.8000000000000032E-3</v>
      </c>
      <c r="C45" s="347">
        <v>1.0013509387386476E-2</v>
      </c>
      <c r="D45" s="347">
        <v>1.0231662449622564E-2</v>
      </c>
      <c r="E45" s="347">
        <v>1.0452022890872353E-2</v>
      </c>
      <c r="F45" s="347">
        <v>1.0674590711135841E-2</v>
      </c>
      <c r="G45" s="347">
        <v>1.09E-2</v>
      </c>
      <c r="H45" s="347">
        <v>1.1133649973392843E-2</v>
      </c>
      <c r="I45" s="312">
        <v>1.1370326452092811E-2</v>
      </c>
      <c r="J45" s="312">
        <v>1.1609395346512938E-2</v>
      </c>
      <c r="K45" s="312">
        <v>1.1850856656653226E-2</v>
      </c>
      <c r="L45" s="312">
        <v>1.2100000000000003E-2</v>
      </c>
      <c r="M45" s="310"/>
      <c r="N45" s="310"/>
      <c r="O45" s="310">
        <f>O44/B31</f>
        <v>0.88493147415479434</v>
      </c>
      <c r="P45" s="310">
        <f>O45</f>
        <v>0.88493147415479434</v>
      </c>
      <c r="Q45" s="684">
        <f t="shared" ref="Q45:Y45" si="3">P45</f>
        <v>0.88493147415479434</v>
      </c>
      <c r="R45" s="684">
        <f t="shared" si="3"/>
        <v>0.88493147415479434</v>
      </c>
      <c r="S45" s="684">
        <f t="shared" si="3"/>
        <v>0.88493147415479434</v>
      </c>
      <c r="T45" s="684">
        <f t="shared" si="3"/>
        <v>0.88493147415479434</v>
      </c>
      <c r="U45" s="684">
        <f t="shared" si="3"/>
        <v>0.88493147415479434</v>
      </c>
      <c r="V45" s="684">
        <f t="shared" si="3"/>
        <v>0.88493147415479434</v>
      </c>
      <c r="W45" s="684">
        <f t="shared" si="3"/>
        <v>0.88493147415479434</v>
      </c>
      <c r="X45" s="684">
        <f t="shared" si="3"/>
        <v>0.88493147415479434</v>
      </c>
      <c r="Y45" s="684">
        <f t="shared" si="3"/>
        <v>0.88493147415479434</v>
      </c>
    </row>
    <row r="46" spans="1:25">
      <c r="A46" s="341" t="s">
        <v>338</v>
      </c>
      <c r="B46" s="347">
        <v>6.9099999999999995E-2</v>
      </c>
      <c r="C46" s="347">
        <v>7.0063589980588412E-2</v>
      </c>
      <c r="D46" s="347">
        <v>7.1045261511039376E-2</v>
      </c>
      <c r="E46" s="347">
        <v>7.2027836219693539E-2</v>
      </c>
      <c r="F46" s="347">
        <v>7.3011314106550887E-2</v>
      </c>
      <c r="G46" s="347">
        <v>7.3999999999999996E-2</v>
      </c>
      <c r="H46" s="347">
        <v>7.4987511595571196E-2</v>
      </c>
      <c r="I46" s="312">
        <v>7.5980396738477382E-2</v>
      </c>
      <c r="J46" s="312">
        <v>7.6974350600329977E-2</v>
      </c>
      <c r="K46" s="312">
        <v>7.7969373181128968E-2</v>
      </c>
      <c r="L46" s="312">
        <v>7.9000000000000001E-2</v>
      </c>
      <c r="M46" s="310"/>
      <c r="N46" s="310"/>
      <c r="O46" s="310"/>
      <c r="P46" s="310"/>
      <c r="Q46" s="310"/>
      <c r="R46" s="310"/>
      <c r="S46" s="310"/>
      <c r="T46" s="310"/>
      <c r="U46" s="310"/>
      <c r="V46" s="310"/>
      <c r="W46" s="310"/>
    </row>
    <row r="47" spans="1:25">
      <c r="A47" s="341" t="s">
        <v>339</v>
      </c>
      <c r="B47" s="347">
        <v>0.12429999999999999</v>
      </c>
      <c r="C47" s="347">
        <v>0.12593576725248576</v>
      </c>
      <c r="D47" s="347">
        <v>0.12760142020853465</v>
      </c>
      <c r="E47" s="347">
        <v>0.1292660576872891</v>
      </c>
      <c r="F47" s="347">
        <v>0.13092967968874905</v>
      </c>
      <c r="G47" s="347">
        <v>0.1326</v>
      </c>
      <c r="H47" s="347">
        <v>0.13424403942665866</v>
      </c>
      <c r="I47" s="312">
        <v>0.13589452784939776</v>
      </c>
      <c r="J47" s="312">
        <v>0.13754375148113179</v>
      </c>
      <c r="K47" s="312">
        <v>0.13919171032186081</v>
      </c>
      <c r="L47" s="312">
        <v>0.1409</v>
      </c>
      <c r="M47" s="310"/>
      <c r="N47" s="310"/>
      <c r="O47" s="310">
        <f>O45*(ECO!G62+ECO!G65+ECO!G68)</f>
        <v>0</v>
      </c>
      <c r="P47" s="684" t="e">
        <f>P45*(ECO!H62+ECO!H65+ECO!H68)</f>
        <v>#DIV/0!</v>
      </c>
      <c r="Q47" s="684" t="e">
        <f>Q45*(ECO!I62+ECO!I65+ECO!I68)</f>
        <v>#DIV/0!</v>
      </c>
      <c r="R47" s="684" t="e">
        <f>R45*(ECO!J62+ECO!J65+ECO!J68)</f>
        <v>#DIV/0!</v>
      </c>
      <c r="S47" s="684" t="e">
        <f>S45*(ECO!K62+ECO!K65+ECO!K68)</f>
        <v>#DIV/0!</v>
      </c>
      <c r="T47" s="684" t="e">
        <f>T45*(ECO!L62+ECO!L65+ECO!L68)</f>
        <v>#DIV/0!</v>
      </c>
      <c r="U47" s="684" t="e">
        <f>U45*(ECO!M62+ECO!M65+ECO!M68)</f>
        <v>#DIV/0!</v>
      </c>
      <c r="V47" s="684" t="e">
        <f>V45*(ECO!N62+ECO!N65+ECO!N68)</f>
        <v>#DIV/0!</v>
      </c>
      <c r="W47" s="684" t="e">
        <f>W45*(ECO!O62+ECO!O65+ECO!O68)</f>
        <v>#DIV/0!</v>
      </c>
      <c r="X47" s="684" t="e">
        <f>X45*(ECO!P62+ECO!P65+ECO!P68)</f>
        <v>#DIV/0!</v>
      </c>
      <c r="Y47" s="684" t="e">
        <f>Y45*(ECO!Q62+ECO!Q65+ECO!Q68)</f>
        <v>#DIV/0!</v>
      </c>
    </row>
    <row r="48" spans="1:25">
      <c r="A48" s="341" t="s">
        <v>340</v>
      </c>
      <c r="B48" s="347">
        <v>7.959999999999999E-2</v>
      </c>
      <c r="C48" s="347">
        <v>8.0492860418291401E-2</v>
      </c>
      <c r="D48" s="347">
        <v>8.1400674602683937E-2</v>
      </c>
      <c r="E48" s="347">
        <v>8.2303653864551171E-2</v>
      </c>
      <c r="F48" s="347">
        <v>8.320179820389309E-2</v>
      </c>
      <c r="G48" s="347">
        <v>8.4099999999999994E-2</v>
      </c>
      <c r="H48" s="347">
        <v>8.4997313521586126E-2</v>
      </c>
      <c r="I48" s="312">
        <v>8.5895032485909642E-2</v>
      </c>
      <c r="J48" s="312">
        <v>8.6788264513680269E-2</v>
      </c>
      <c r="K48" s="312">
        <v>8.7677009604898021E-2</v>
      </c>
      <c r="L48" s="312">
        <v>8.8599999999999984E-2</v>
      </c>
      <c r="M48" s="310"/>
      <c r="N48" s="310"/>
      <c r="O48" s="310"/>
      <c r="P48" s="310"/>
      <c r="Q48" s="310"/>
      <c r="R48" s="310"/>
      <c r="S48" s="310"/>
      <c r="T48" s="310"/>
      <c r="U48" s="310"/>
      <c r="V48" s="310"/>
      <c r="W48" s="310"/>
    </row>
    <row r="49" spans="1:23">
      <c r="A49" s="341" t="s">
        <v>341</v>
      </c>
      <c r="B49" s="347">
        <v>3.0800000000000001E-2</v>
      </c>
      <c r="C49" s="347">
        <v>3.1213549739232245E-2</v>
      </c>
      <c r="D49" s="347">
        <v>3.1634727376367154E-2</v>
      </c>
      <c r="E49" s="347">
        <v>3.2055875981634716E-2</v>
      </c>
      <c r="F49" s="347">
        <v>3.2476995555034922E-2</v>
      </c>
      <c r="G49" s="347">
        <v>3.2899999999999999E-2</v>
      </c>
      <c r="H49" s="347">
        <v>3.3296617505793491E-2</v>
      </c>
      <c r="I49" s="312">
        <v>3.3694548917689471E-2</v>
      </c>
      <c r="J49" s="312">
        <v>3.4091880332255693E-2</v>
      </c>
      <c r="K49" s="312">
        <v>3.4488611749492179E-2</v>
      </c>
      <c r="L49" s="312">
        <v>3.49E-2</v>
      </c>
      <c r="M49" s="310"/>
      <c r="N49" s="310"/>
      <c r="O49" s="310"/>
      <c r="P49" s="310"/>
      <c r="Q49" s="310"/>
      <c r="R49" s="310"/>
      <c r="S49" s="310"/>
      <c r="T49" s="310"/>
      <c r="U49" s="310"/>
      <c r="V49" s="310"/>
      <c r="W49" s="310"/>
    </row>
    <row r="50" spans="1:23">
      <c r="A50" s="341" t="s">
        <v>342</v>
      </c>
      <c r="B50" s="347">
        <v>7.4000000000000012E-3</v>
      </c>
      <c r="C50" s="347">
        <v>7.574385753059347E-3</v>
      </c>
      <c r="D50" s="347">
        <v>7.7526341368776815E-3</v>
      </c>
      <c r="E50" s="347">
        <v>7.932905499497267E-3</v>
      </c>
      <c r="F50" s="347">
        <v>8.115199840918106E-3</v>
      </c>
      <c r="G50" s="347">
        <v>8.3000000000000018E-3</v>
      </c>
      <c r="H50" s="347">
        <v>8.4943254587589063E-3</v>
      </c>
      <c r="I50" s="312">
        <v>8.6913713340771911E-3</v>
      </c>
      <c r="J50" s="312">
        <v>8.8906547870950519E-3</v>
      </c>
      <c r="K50" s="312">
        <v>9.092175817812494E-3</v>
      </c>
      <c r="L50" s="312">
        <v>9.2999999999999992E-3</v>
      </c>
      <c r="M50" s="310"/>
      <c r="N50" s="310"/>
      <c r="O50" s="310"/>
      <c r="P50" s="310"/>
      <c r="Q50" s="310"/>
      <c r="R50" s="310"/>
      <c r="S50" s="310"/>
      <c r="T50" s="310"/>
      <c r="U50" s="310"/>
      <c r="V50" s="310"/>
      <c r="W50" s="310"/>
    </row>
    <row r="51" spans="1:23">
      <c r="A51" s="341" t="s">
        <v>343</v>
      </c>
      <c r="B51" s="347">
        <v>8.0000000000000091E-4</v>
      </c>
      <c r="C51" s="347">
        <v>8.3833746895643486E-4</v>
      </c>
      <c r="D51" s="347">
        <v>8.7761971487462819E-4</v>
      </c>
      <c r="E51" s="347">
        <v>9.1764785646185321E-4</v>
      </c>
      <c r="F51" s="347">
        <v>9.5842189371810982E-4</v>
      </c>
      <c r="G51" s="347">
        <v>1.0000000000000009E-3</v>
      </c>
      <c r="H51" s="347">
        <v>1.0385425182387787E-3</v>
      </c>
      <c r="I51" s="312">
        <v>1.0777962223557356E-3</v>
      </c>
      <c r="J51" s="312">
        <v>1.1177029389942694E-3</v>
      </c>
      <c r="K51" s="312">
        <v>1.1582626681543801E-3</v>
      </c>
      <c r="L51" s="312">
        <v>1.200000000000001E-3</v>
      </c>
      <c r="M51" s="310"/>
      <c r="N51" s="310"/>
      <c r="O51" s="310"/>
      <c r="P51" s="310"/>
      <c r="Q51" s="310"/>
      <c r="R51" s="310"/>
      <c r="S51" s="310"/>
      <c r="T51" s="310"/>
      <c r="U51" s="310"/>
      <c r="V51" s="310"/>
      <c r="W51" s="310"/>
    </row>
    <row r="52" spans="1:23">
      <c r="B52" s="347">
        <f>5*SUM(B45:B51)</f>
        <v>1.6090000000000002</v>
      </c>
      <c r="C52" s="347">
        <f t="shared" ref="C52:L52" si="4">5*SUM(C45:C51)</f>
        <v>1.6306600000000004</v>
      </c>
      <c r="D52" s="347">
        <f t="shared" si="4"/>
        <v>1.65272</v>
      </c>
      <c r="E52" s="347">
        <f t="shared" si="4"/>
        <v>1.6747800000000002</v>
      </c>
      <c r="F52" s="347">
        <f t="shared" si="4"/>
        <v>1.6968399999999999</v>
      </c>
      <c r="G52" s="347">
        <f t="shared" si="4"/>
        <v>1.7189999999999999</v>
      </c>
      <c r="H52" s="347">
        <f t="shared" si="4"/>
        <v>1.7409600000000001</v>
      </c>
      <c r="I52" s="347">
        <f t="shared" si="4"/>
        <v>1.7630199999999998</v>
      </c>
      <c r="J52" s="347">
        <f t="shared" si="4"/>
        <v>1.78508</v>
      </c>
      <c r="K52" s="347">
        <f t="shared" si="4"/>
        <v>1.8071400000000004</v>
      </c>
      <c r="L52" s="347">
        <f t="shared" si="4"/>
        <v>1.8299999999999996</v>
      </c>
      <c r="M52" s="310"/>
      <c r="N52" s="310"/>
      <c r="O52" s="310"/>
      <c r="P52" s="310"/>
      <c r="Q52" s="310"/>
      <c r="R52" s="310"/>
      <c r="S52" s="310"/>
      <c r="T52" s="310"/>
      <c r="U52" s="310"/>
      <c r="V52" s="310"/>
    </row>
    <row r="53" spans="1:23">
      <c r="M53" s="310"/>
      <c r="N53" s="310"/>
      <c r="O53" s="310"/>
      <c r="P53" s="310"/>
      <c r="Q53" s="310"/>
      <c r="R53" s="310"/>
      <c r="S53" s="310"/>
      <c r="T53" s="310"/>
      <c r="U53" s="310"/>
      <c r="V53" s="310"/>
    </row>
    <row r="54" spans="1:23">
      <c r="A54" s="308" t="s">
        <v>357</v>
      </c>
      <c r="H54" s="310"/>
      <c r="I54" s="310"/>
      <c r="J54" s="310"/>
      <c r="K54" s="310"/>
      <c r="L54" s="310"/>
      <c r="M54" s="310"/>
      <c r="N54" s="310"/>
      <c r="O54" s="310"/>
      <c r="P54" s="310"/>
      <c r="Q54" s="310"/>
      <c r="R54" s="310"/>
      <c r="S54" s="310"/>
      <c r="T54" s="310"/>
      <c r="U54" s="310"/>
      <c r="V54" s="310"/>
    </row>
    <row r="55" spans="1:23">
      <c r="A55" s="339" t="s">
        <v>348</v>
      </c>
      <c r="B55" s="308">
        <v>2010</v>
      </c>
      <c r="C55" s="308">
        <v>2011</v>
      </c>
      <c r="D55" s="308">
        <v>2012</v>
      </c>
      <c r="E55" s="308">
        <v>2013</v>
      </c>
      <c r="F55" s="308">
        <v>2014</v>
      </c>
      <c r="G55" s="308">
        <v>2015</v>
      </c>
      <c r="H55" s="308">
        <v>2016</v>
      </c>
      <c r="I55" s="310">
        <v>2017</v>
      </c>
      <c r="J55" s="310">
        <v>2018</v>
      </c>
      <c r="K55" s="310">
        <v>2019</v>
      </c>
      <c r="L55" s="310">
        <v>2020</v>
      </c>
      <c r="M55" s="310"/>
      <c r="N55" s="310"/>
      <c r="O55" s="310"/>
      <c r="P55" s="310"/>
      <c r="Q55" s="310"/>
      <c r="R55" s="310"/>
      <c r="S55" s="310"/>
      <c r="T55" s="310"/>
      <c r="U55" s="310"/>
      <c r="V55" s="310"/>
      <c r="W55" s="310"/>
    </row>
    <row r="56" spans="1:23">
      <c r="A56" s="341" t="s">
        <v>337</v>
      </c>
      <c r="B56" s="314">
        <f t="shared" ref="B56:B62" si="5">D32/$D$29</f>
        <v>1.5370450565774987E-2</v>
      </c>
      <c r="C56" s="314">
        <f>B56</f>
        <v>1.5370450565774987E-2</v>
      </c>
      <c r="D56" s="314">
        <f t="shared" ref="D56:L56" si="6">C56</f>
        <v>1.5370450565774987E-2</v>
      </c>
      <c r="E56" s="314">
        <f t="shared" si="6"/>
        <v>1.5370450565774987E-2</v>
      </c>
      <c r="F56" s="314">
        <f t="shared" si="6"/>
        <v>1.5370450565774987E-2</v>
      </c>
      <c r="G56" s="314">
        <f t="shared" si="6"/>
        <v>1.5370450565774987E-2</v>
      </c>
      <c r="H56" s="314">
        <f t="shared" si="6"/>
        <v>1.5370450565774987E-2</v>
      </c>
      <c r="I56" s="314">
        <f t="shared" si="6"/>
        <v>1.5370450565774987E-2</v>
      </c>
      <c r="J56" s="314">
        <f t="shared" si="6"/>
        <v>1.5370450565774987E-2</v>
      </c>
      <c r="K56" s="314">
        <f t="shared" si="6"/>
        <v>1.5370450565774987E-2</v>
      </c>
      <c r="L56" s="314">
        <f t="shared" si="6"/>
        <v>1.5370450565774987E-2</v>
      </c>
      <c r="M56" s="310"/>
      <c r="N56" s="310"/>
      <c r="O56" s="310"/>
      <c r="P56" s="310"/>
      <c r="Q56" s="310"/>
      <c r="R56" s="310"/>
      <c r="S56" s="310"/>
      <c r="T56" s="310"/>
      <c r="U56" s="310"/>
      <c r="V56" s="310"/>
      <c r="W56" s="310"/>
    </row>
    <row r="57" spans="1:23">
      <c r="A57" s="341" t="s">
        <v>338</v>
      </c>
      <c r="B57" s="314">
        <f t="shared" si="5"/>
        <v>3.9958661533885852E-2</v>
      </c>
      <c r="C57" s="314">
        <f t="shared" ref="C57:L61" si="7">B57</f>
        <v>3.9958661533885852E-2</v>
      </c>
      <c r="D57" s="314">
        <f t="shared" si="7"/>
        <v>3.9958661533885852E-2</v>
      </c>
      <c r="E57" s="314">
        <f t="shared" si="7"/>
        <v>3.9958661533885852E-2</v>
      </c>
      <c r="F57" s="314">
        <f t="shared" si="7"/>
        <v>3.9958661533885852E-2</v>
      </c>
      <c r="G57" s="314">
        <f t="shared" si="7"/>
        <v>3.9958661533885852E-2</v>
      </c>
      <c r="H57" s="314">
        <f t="shared" si="7"/>
        <v>3.9958661533885852E-2</v>
      </c>
      <c r="I57" s="314">
        <f t="shared" si="7"/>
        <v>3.9958661533885852E-2</v>
      </c>
      <c r="J57" s="314">
        <f t="shared" si="7"/>
        <v>3.9958661533885852E-2</v>
      </c>
      <c r="K57" s="314">
        <f t="shared" si="7"/>
        <v>3.9958661533885852E-2</v>
      </c>
      <c r="L57" s="314">
        <f t="shared" si="7"/>
        <v>3.9958661533885852E-2</v>
      </c>
      <c r="M57" s="310"/>
      <c r="N57" s="310"/>
      <c r="O57" s="310"/>
      <c r="P57" s="310"/>
      <c r="Q57" s="310"/>
      <c r="R57" s="310"/>
      <c r="S57" s="310"/>
      <c r="T57" s="310"/>
      <c r="U57" s="310"/>
      <c r="V57" s="310"/>
      <c r="W57" s="310"/>
    </row>
    <row r="58" spans="1:23">
      <c r="A58" s="341" t="s">
        <v>339</v>
      </c>
      <c r="B58" s="314">
        <f t="shared" si="5"/>
        <v>5.0337477695633563E-2</v>
      </c>
      <c r="C58" s="314">
        <f t="shared" si="7"/>
        <v>5.0337477695633563E-2</v>
      </c>
      <c r="D58" s="314">
        <f t="shared" si="7"/>
        <v>5.0337477695633563E-2</v>
      </c>
      <c r="E58" s="314">
        <f t="shared" si="7"/>
        <v>5.0337477695633563E-2</v>
      </c>
      <c r="F58" s="314">
        <f t="shared" si="7"/>
        <v>5.0337477695633563E-2</v>
      </c>
      <c r="G58" s="314">
        <f t="shared" si="7"/>
        <v>5.0337477695633563E-2</v>
      </c>
      <c r="H58" s="314">
        <f t="shared" si="7"/>
        <v>5.0337477695633563E-2</v>
      </c>
      <c r="I58" s="314">
        <f t="shared" si="7"/>
        <v>5.0337477695633563E-2</v>
      </c>
      <c r="J58" s="314">
        <f t="shared" si="7"/>
        <v>5.0337477695633563E-2</v>
      </c>
      <c r="K58" s="314">
        <f t="shared" si="7"/>
        <v>5.0337477695633563E-2</v>
      </c>
      <c r="L58" s="314">
        <f t="shared" si="7"/>
        <v>5.0337477695633563E-2</v>
      </c>
      <c r="M58" s="310"/>
      <c r="N58" s="310"/>
      <c r="O58" s="310"/>
      <c r="P58" s="310"/>
      <c r="Q58" s="310"/>
      <c r="R58" s="310"/>
      <c r="S58" s="310"/>
      <c r="T58" s="310"/>
      <c r="U58" s="310"/>
      <c r="V58" s="310"/>
      <c r="W58" s="310"/>
    </row>
    <row r="59" spans="1:23">
      <c r="A59" s="341" t="s">
        <v>340</v>
      </c>
      <c r="B59" s="314">
        <f t="shared" si="5"/>
        <v>6.0735863160634791E-2</v>
      </c>
      <c r="C59" s="314">
        <f t="shared" si="7"/>
        <v>6.0735863160634791E-2</v>
      </c>
      <c r="D59" s="314">
        <f t="shared" si="7"/>
        <v>6.0735863160634791E-2</v>
      </c>
      <c r="E59" s="314">
        <f t="shared" si="7"/>
        <v>6.0735863160634791E-2</v>
      </c>
      <c r="F59" s="314">
        <f t="shared" si="7"/>
        <v>6.0735863160634791E-2</v>
      </c>
      <c r="G59" s="314">
        <f t="shared" si="7"/>
        <v>6.0735863160634791E-2</v>
      </c>
      <c r="H59" s="314">
        <f t="shared" si="7"/>
        <v>6.0735863160634791E-2</v>
      </c>
      <c r="I59" s="314">
        <f t="shared" si="7"/>
        <v>6.0735863160634791E-2</v>
      </c>
      <c r="J59" s="314">
        <f t="shared" si="7"/>
        <v>6.0735863160634791E-2</v>
      </c>
      <c r="K59" s="314">
        <f t="shared" si="7"/>
        <v>6.0735863160634791E-2</v>
      </c>
      <c r="L59" s="314">
        <f t="shared" si="7"/>
        <v>6.0735863160634791E-2</v>
      </c>
      <c r="M59" s="310"/>
      <c r="N59" s="310"/>
      <c r="O59" s="310"/>
      <c r="P59" s="310"/>
      <c r="Q59" s="310"/>
      <c r="R59" s="310"/>
      <c r="S59" s="310"/>
      <c r="T59" s="310"/>
      <c r="U59" s="310"/>
      <c r="V59" s="310"/>
      <c r="W59" s="310"/>
    </row>
    <row r="60" spans="1:23">
      <c r="A60" s="341" t="s">
        <v>341</v>
      </c>
      <c r="B60" s="314">
        <f t="shared" si="5"/>
        <v>7.9234365630950043E-2</v>
      </c>
      <c r="C60" s="314">
        <f t="shared" si="7"/>
        <v>7.9234365630950043E-2</v>
      </c>
      <c r="D60" s="314">
        <f t="shared" si="7"/>
        <v>7.9234365630950043E-2</v>
      </c>
      <c r="E60" s="314">
        <f t="shared" si="7"/>
        <v>7.9234365630950043E-2</v>
      </c>
      <c r="F60" s="314">
        <f t="shared" si="7"/>
        <v>7.9234365630950043E-2</v>
      </c>
      <c r="G60" s="314">
        <f t="shared" si="7"/>
        <v>7.9234365630950043E-2</v>
      </c>
      <c r="H60" s="314">
        <f t="shared" si="7"/>
        <v>7.9234365630950043E-2</v>
      </c>
      <c r="I60" s="314">
        <f t="shared" si="7"/>
        <v>7.9234365630950043E-2</v>
      </c>
      <c r="J60" s="314">
        <f t="shared" si="7"/>
        <v>7.9234365630950043E-2</v>
      </c>
      <c r="K60" s="314">
        <f t="shared" si="7"/>
        <v>7.9234365630950043E-2</v>
      </c>
      <c r="L60" s="314">
        <f t="shared" si="7"/>
        <v>7.9234365630950043E-2</v>
      </c>
      <c r="M60" s="310"/>
      <c r="N60" s="310"/>
      <c r="O60" s="310"/>
      <c r="P60" s="310"/>
      <c r="Q60" s="310"/>
      <c r="R60" s="310"/>
      <c r="S60" s="310"/>
      <c r="T60" s="310"/>
      <c r="U60" s="310"/>
      <c r="V60" s="310"/>
      <c r="W60" s="310"/>
    </row>
    <row r="61" spans="1:23">
      <c r="A61" s="341" t="s">
        <v>342</v>
      </c>
      <c r="B61" s="314">
        <f t="shared" si="5"/>
        <v>9.2381844567659827E-2</v>
      </c>
      <c r="C61" s="314">
        <f t="shared" si="7"/>
        <v>9.2381844567659827E-2</v>
      </c>
      <c r="D61" s="314">
        <f t="shared" si="7"/>
        <v>9.2381844567659827E-2</v>
      </c>
      <c r="E61" s="314">
        <f t="shared" si="7"/>
        <v>9.2381844567659827E-2</v>
      </c>
      <c r="F61" s="314">
        <f t="shared" si="7"/>
        <v>9.2381844567659827E-2</v>
      </c>
      <c r="G61" s="314">
        <f t="shared" si="7"/>
        <v>9.2381844567659827E-2</v>
      </c>
      <c r="H61" s="314">
        <f t="shared" si="7"/>
        <v>9.2381844567659827E-2</v>
      </c>
      <c r="I61" s="314">
        <f t="shared" si="7"/>
        <v>9.2381844567659827E-2</v>
      </c>
      <c r="J61" s="314">
        <f t="shared" si="7"/>
        <v>9.2381844567659827E-2</v>
      </c>
      <c r="K61" s="314">
        <f t="shared" si="7"/>
        <v>9.2381844567659827E-2</v>
      </c>
      <c r="L61" s="314">
        <f t="shared" si="7"/>
        <v>9.2381844567659827E-2</v>
      </c>
      <c r="M61" s="310"/>
      <c r="N61" s="310"/>
      <c r="O61" s="310"/>
      <c r="P61" s="310"/>
      <c r="Q61" s="310"/>
      <c r="R61" s="310"/>
      <c r="S61" s="310"/>
      <c r="T61" s="310"/>
      <c r="U61" s="310"/>
      <c r="V61" s="310"/>
      <c r="W61" s="310"/>
    </row>
    <row r="62" spans="1:23">
      <c r="A62" s="341" t="s">
        <v>343</v>
      </c>
      <c r="B62" s="314">
        <f t="shared" si="5"/>
        <v>8.9134802301957389E-2</v>
      </c>
      <c r="C62" s="314">
        <f>B62</f>
        <v>8.9134802301957389E-2</v>
      </c>
      <c r="D62" s="314">
        <f t="shared" ref="D62:L62" si="8">C62</f>
        <v>8.9134802301957389E-2</v>
      </c>
      <c r="E62" s="314">
        <f t="shared" si="8"/>
        <v>8.9134802301957389E-2</v>
      </c>
      <c r="F62" s="314">
        <f t="shared" si="8"/>
        <v>8.9134802301957389E-2</v>
      </c>
      <c r="G62" s="314">
        <f t="shared" si="8"/>
        <v>8.9134802301957389E-2</v>
      </c>
      <c r="H62" s="314">
        <f t="shared" si="8"/>
        <v>8.9134802301957389E-2</v>
      </c>
      <c r="I62" s="314">
        <f t="shared" si="8"/>
        <v>8.9134802301957389E-2</v>
      </c>
      <c r="J62" s="314">
        <f t="shared" si="8"/>
        <v>8.9134802301957389E-2</v>
      </c>
      <c r="K62" s="314">
        <f t="shared" si="8"/>
        <v>8.9134802301957389E-2</v>
      </c>
      <c r="L62" s="314">
        <f t="shared" si="8"/>
        <v>8.9134802301957389E-2</v>
      </c>
      <c r="M62" s="310"/>
      <c r="N62" s="310"/>
      <c r="O62" s="310"/>
      <c r="P62" s="310"/>
      <c r="Q62" s="310"/>
      <c r="R62" s="310"/>
      <c r="S62" s="310"/>
      <c r="T62" s="310"/>
      <c r="U62" s="310"/>
      <c r="V62" s="310"/>
      <c r="W62" s="310"/>
    </row>
    <row r="63" spans="1:23">
      <c r="H63" s="310"/>
      <c r="I63" s="310"/>
      <c r="J63" s="310"/>
      <c r="K63" s="310"/>
      <c r="L63" s="310"/>
      <c r="M63" s="310"/>
      <c r="N63" s="310"/>
      <c r="O63" s="310"/>
      <c r="P63" s="310"/>
      <c r="Q63" s="310"/>
      <c r="R63" s="310"/>
      <c r="S63" s="310"/>
      <c r="T63" s="310"/>
      <c r="U63" s="310"/>
      <c r="V63" s="310"/>
    </row>
    <row r="64" spans="1:23">
      <c r="H64" s="310"/>
      <c r="I64" s="310"/>
      <c r="J64" s="310"/>
      <c r="K64" s="310"/>
      <c r="L64" s="310"/>
      <c r="M64" s="310"/>
      <c r="N64" s="310"/>
      <c r="O64" s="310"/>
      <c r="P64" s="310"/>
      <c r="Q64" s="310"/>
      <c r="R64" s="310"/>
      <c r="S64" s="310"/>
      <c r="T64" s="310"/>
      <c r="U64" s="310"/>
      <c r="V64" s="310"/>
    </row>
    <row r="65" spans="1:23">
      <c r="A65" s="307" t="s">
        <v>350</v>
      </c>
      <c r="H65" s="310"/>
      <c r="I65" s="310"/>
      <c r="J65" s="310"/>
      <c r="K65" s="310"/>
      <c r="L65" s="310"/>
      <c r="M65" s="310"/>
      <c r="N65" s="310"/>
      <c r="O65" s="310"/>
      <c r="P65" s="310"/>
      <c r="Q65" s="310"/>
      <c r="R65" s="310"/>
      <c r="S65" s="310"/>
      <c r="T65" s="310"/>
      <c r="U65" s="310"/>
      <c r="V65" s="310"/>
    </row>
    <row r="66" spans="1:23">
      <c r="A66" s="339" t="s">
        <v>348</v>
      </c>
      <c r="B66" s="308">
        <v>2010</v>
      </c>
      <c r="C66" s="308">
        <v>2011</v>
      </c>
      <c r="D66" s="308">
        <v>2012</v>
      </c>
      <c r="E66" s="308">
        <v>2013</v>
      </c>
      <c r="F66" s="308">
        <v>2014</v>
      </c>
      <c r="G66" s="308">
        <v>2015</v>
      </c>
      <c r="H66" s="308">
        <v>2016</v>
      </c>
      <c r="I66" s="310">
        <v>2017</v>
      </c>
      <c r="J66" s="310">
        <v>2018</v>
      </c>
      <c r="K66" s="310">
        <v>2019</v>
      </c>
      <c r="L66" s="310">
        <v>2020</v>
      </c>
      <c r="M66" s="310"/>
      <c r="N66" s="310"/>
      <c r="O66" s="310"/>
      <c r="P66" s="310"/>
      <c r="Q66" s="310"/>
      <c r="R66" s="310"/>
      <c r="S66" s="310"/>
      <c r="T66" s="310"/>
      <c r="U66" s="310"/>
      <c r="V66" s="310"/>
      <c r="W66" s="310"/>
    </row>
    <row r="67" spans="1:23">
      <c r="A67" s="341" t="s">
        <v>158</v>
      </c>
      <c r="C67" s="316">
        <f>EAP!H36*(1-ECO!H$71/100)</f>
        <v>0</v>
      </c>
      <c r="D67" s="316">
        <f>EAP!I36*(1-ECO!I$71/100)</f>
        <v>0</v>
      </c>
      <c r="E67" s="316">
        <f>EAP!J36*(1-ECO!J$71/100)</f>
        <v>0</v>
      </c>
      <c r="F67" s="316">
        <f>EAP!K36*(1-ECO!K$71/100)</f>
        <v>0</v>
      </c>
      <c r="G67" s="316">
        <f>EAP!L36*(1-ECO!L$71/100)</f>
        <v>0</v>
      </c>
      <c r="H67" s="316">
        <f>EAP!M36*(1-ECO!M$71/100)</f>
        <v>0</v>
      </c>
      <c r="I67" s="316">
        <f>EAP!N36*(1-ECO!N$71/100)</f>
        <v>0</v>
      </c>
      <c r="J67" s="316">
        <f>EAP!O36*(1-ECO!O$71/100)</f>
        <v>0</v>
      </c>
      <c r="K67" s="316">
        <f>EAP!P36*(1-ECO!P$71/100)</f>
        <v>0</v>
      </c>
      <c r="L67" s="316">
        <f>EAP!Q36*(1-ECO!Q$71/100)</f>
        <v>0</v>
      </c>
      <c r="M67" s="310"/>
      <c r="N67" s="310"/>
      <c r="O67" s="310"/>
      <c r="P67" s="310"/>
      <c r="Q67" s="310"/>
      <c r="R67" s="310"/>
      <c r="S67" s="310"/>
      <c r="T67" s="310"/>
      <c r="U67" s="310"/>
      <c r="V67" s="310"/>
    </row>
    <row r="68" spans="1:23">
      <c r="A68" s="341" t="s">
        <v>159</v>
      </c>
      <c r="C68" s="316">
        <f>EAP!H37*(1-ECO!H$71/100)</f>
        <v>0</v>
      </c>
      <c r="D68" s="316">
        <f>EAP!I37*(1-ECO!I$71/100)</f>
        <v>0</v>
      </c>
      <c r="E68" s="316">
        <f>EAP!J37*(1-ECO!J$71/100)</f>
        <v>0</v>
      </c>
      <c r="F68" s="316">
        <f>EAP!K37*(1-ECO!K$71/100)</f>
        <v>0</v>
      </c>
      <c r="G68" s="316">
        <f>EAP!L37*(1-ECO!L$71/100)</f>
        <v>0</v>
      </c>
      <c r="H68" s="316">
        <f>EAP!M37*(1-ECO!M$71/100)</f>
        <v>0</v>
      </c>
      <c r="I68" s="316">
        <f>EAP!N37*(1-ECO!N$71/100)</f>
        <v>0</v>
      </c>
      <c r="J68" s="316">
        <f>EAP!O37*(1-ECO!O$71/100)</f>
        <v>0</v>
      </c>
      <c r="K68" s="316">
        <f>EAP!P37*(1-ECO!P$71/100)</f>
        <v>0</v>
      </c>
      <c r="L68" s="316">
        <f>EAP!Q37*(1-ECO!Q$71/100)</f>
        <v>0</v>
      </c>
      <c r="M68" s="310"/>
      <c r="N68" s="310"/>
      <c r="O68" s="310"/>
      <c r="P68" s="310"/>
      <c r="Q68" s="310"/>
      <c r="R68" s="310"/>
      <c r="S68" s="310"/>
      <c r="T68" s="310"/>
      <c r="U68" s="310"/>
      <c r="V68" s="310"/>
    </row>
    <row r="69" spans="1:23">
      <c r="A69" s="341" t="s">
        <v>160</v>
      </c>
      <c r="C69" s="316">
        <f>EAP!H38*(1-ECO!H$71/100)</f>
        <v>0</v>
      </c>
      <c r="D69" s="316">
        <f>EAP!I38*(1-ECO!I$71/100)</f>
        <v>0</v>
      </c>
      <c r="E69" s="316">
        <f>EAP!J38*(1-ECO!J$71/100)</f>
        <v>0</v>
      </c>
      <c r="F69" s="316">
        <f>EAP!K38*(1-ECO!K$71/100)</f>
        <v>0</v>
      </c>
      <c r="G69" s="316">
        <f>EAP!L38*(1-ECO!L$71/100)</f>
        <v>0</v>
      </c>
      <c r="H69" s="316">
        <f>EAP!M38*(1-ECO!M$71/100)</f>
        <v>0</v>
      </c>
      <c r="I69" s="316">
        <f>EAP!N38*(1-ECO!N$71/100)</f>
        <v>0</v>
      </c>
      <c r="J69" s="316">
        <f>EAP!O38*(1-ECO!O$71/100)</f>
        <v>0</v>
      </c>
      <c r="K69" s="316">
        <f>EAP!P38*(1-ECO!P$71/100)</f>
        <v>0</v>
      </c>
      <c r="L69" s="316">
        <f>EAP!Q38*(1-ECO!Q$71/100)</f>
        <v>0</v>
      </c>
      <c r="M69" s="310"/>
      <c r="N69" s="310"/>
      <c r="O69" s="310"/>
      <c r="P69" s="310"/>
      <c r="Q69" s="310"/>
      <c r="R69" s="310"/>
      <c r="S69" s="310"/>
      <c r="T69" s="310"/>
      <c r="U69" s="310"/>
      <c r="V69" s="310"/>
    </row>
    <row r="70" spans="1:23">
      <c r="A70" s="341" t="s">
        <v>161</v>
      </c>
      <c r="C70" s="316">
        <f>EAP!H39*(1-ECO!H$71/100)</f>
        <v>0</v>
      </c>
      <c r="D70" s="316">
        <f>EAP!I39*(1-ECO!I$71/100)</f>
        <v>0</v>
      </c>
      <c r="E70" s="316">
        <f>EAP!J39*(1-ECO!J$71/100)</f>
        <v>0</v>
      </c>
      <c r="F70" s="316">
        <f>EAP!K39*(1-ECO!K$71/100)</f>
        <v>0</v>
      </c>
      <c r="G70" s="316">
        <f>EAP!L39*(1-ECO!L$71/100)</f>
        <v>0</v>
      </c>
      <c r="H70" s="316">
        <f>EAP!M39*(1-ECO!M$71/100)</f>
        <v>0</v>
      </c>
      <c r="I70" s="316">
        <f>EAP!N39*(1-ECO!N$71/100)</f>
        <v>0</v>
      </c>
      <c r="J70" s="316">
        <f>EAP!O39*(1-ECO!O$71/100)</f>
        <v>0</v>
      </c>
      <c r="K70" s="316">
        <f>EAP!P39*(1-ECO!P$71/100)</f>
        <v>0</v>
      </c>
      <c r="L70" s="316">
        <f>EAP!Q39*(1-ECO!Q$71/100)</f>
        <v>0</v>
      </c>
      <c r="M70" s="310"/>
      <c r="N70" s="310"/>
      <c r="O70" s="310"/>
      <c r="P70" s="310"/>
      <c r="Q70" s="310"/>
      <c r="R70" s="310"/>
      <c r="S70" s="310"/>
      <c r="T70" s="310"/>
      <c r="U70" s="310"/>
      <c r="V70" s="310"/>
    </row>
    <row r="71" spans="1:23">
      <c r="A71" s="341" t="s">
        <v>162</v>
      </c>
      <c r="C71" s="316">
        <f>EAP!H40*(1-ECO!H$71/100)</f>
        <v>0</v>
      </c>
      <c r="D71" s="316">
        <f>EAP!I40*(1-ECO!I$71/100)</f>
        <v>0</v>
      </c>
      <c r="E71" s="316">
        <f>EAP!J40*(1-ECO!J$71/100)</f>
        <v>0</v>
      </c>
      <c r="F71" s="316">
        <f>EAP!K40*(1-ECO!K$71/100)</f>
        <v>0</v>
      </c>
      <c r="G71" s="316">
        <f>EAP!L40*(1-ECO!L$71/100)</f>
        <v>0</v>
      </c>
      <c r="H71" s="316">
        <f>EAP!M40*(1-ECO!M$71/100)</f>
        <v>0</v>
      </c>
      <c r="I71" s="316">
        <f>EAP!N40*(1-ECO!N$71/100)</f>
        <v>0</v>
      </c>
      <c r="J71" s="316">
        <f>EAP!O40*(1-ECO!O$71/100)</f>
        <v>0</v>
      </c>
      <c r="K71" s="316">
        <f>EAP!P40*(1-ECO!P$71/100)</f>
        <v>0</v>
      </c>
      <c r="L71" s="316">
        <f>EAP!Q40*(1-ECO!Q$71/100)</f>
        <v>0</v>
      </c>
      <c r="M71" s="310"/>
      <c r="N71" s="310"/>
      <c r="O71" s="310"/>
      <c r="P71" s="310"/>
      <c r="Q71" s="310"/>
      <c r="R71" s="310"/>
      <c r="S71" s="310"/>
      <c r="T71" s="310"/>
      <c r="U71" s="310"/>
      <c r="V71" s="310"/>
    </row>
    <row r="72" spans="1:23">
      <c r="A72" s="341" t="s">
        <v>163</v>
      </c>
      <c r="C72" s="316">
        <f>EAP!H41*(1-ECO!H$71/100)</f>
        <v>0</v>
      </c>
      <c r="D72" s="316">
        <f>EAP!I41*(1-ECO!I$71/100)</f>
        <v>0</v>
      </c>
      <c r="E72" s="316">
        <f>EAP!J41*(1-ECO!J$71/100)</f>
        <v>0</v>
      </c>
      <c r="F72" s="316">
        <f>EAP!K41*(1-ECO!K$71/100)</f>
        <v>0</v>
      </c>
      <c r="G72" s="316">
        <f>EAP!L41*(1-ECO!L$71/100)</f>
        <v>0</v>
      </c>
      <c r="H72" s="316">
        <f>EAP!M41*(1-ECO!M$71/100)</f>
        <v>0</v>
      </c>
      <c r="I72" s="316">
        <f>EAP!N41*(1-ECO!N$71/100)</f>
        <v>0</v>
      </c>
      <c r="J72" s="316">
        <f>EAP!O41*(1-ECO!O$71/100)</f>
        <v>0</v>
      </c>
      <c r="K72" s="316">
        <f>EAP!P41*(1-ECO!P$71/100)</f>
        <v>0</v>
      </c>
      <c r="L72" s="316">
        <f>EAP!Q41*(1-ECO!Q$71/100)</f>
        <v>0</v>
      </c>
      <c r="M72" s="310"/>
      <c r="N72" s="310"/>
      <c r="O72" s="310"/>
      <c r="P72" s="310"/>
      <c r="Q72" s="310"/>
      <c r="R72" s="310"/>
      <c r="S72" s="310"/>
      <c r="T72" s="310"/>
      <c r="U72" s="310"/>
      <c r="V72" s="310"/>
    </row>
    <row r="73" spans="1:23">
      <c r="A73" s="341" t="s">
        <v>164</v>
      </c>
      <c r="C73" s="316">
        <f>EAP!H42*(1-ECO!H$71/100)</f>
        <v>0</v>
      </c>
      <c r="D73" s="316">
        <f>EAP!I42*(1-ECO!I$71/100)</f>
        <v>0</v>
      </c>
      <c r="E73" s="316">
        <f>EAP!J42*(1-ECO!J$71/100)</f>
        <v>0</v>
      </c>
      <c r="F73" s="316">
        <f>EAP!K42*(1-ECO!K$71/100)</f>
        <v>0</v>
      </c>
      <c r="G73" s="316">
        <f>EAP!L42*(1-ECO!L$71/100)</f>
        <v>0</v>
      </c>
      <c r="H73" s="316">
        <f>EAP!M42*(1-ECO!M$71/100)</f>
        <v>0</v>
      </c>
      <c r="I73" s="316">
        <f>EAP!N42*(1-ECO!N$71/100)</f>
        <v>0</v>
      </c>
      <c r="J73" s="316">
        <f>EAP!O42*(1-ECO!O$71/100)</f>
        <v>0</v>
      </c>
      <c r="K73" s="316">
        <f>EAP!P42*(1-ECO!P$71/100)</f>
        <v>0</v>
      </c>
      <c r="L73" s="316">
        <f>EAP!Q42*(1-ECO!Q$71/100)</f>
        <v>0</v>
      </c>
      <c r="M73" s="310"/>
      <c r="N73" s="310"/>
      <c r="O73" s="310"/>
      <c r="P73" s="310"/>
      <c r="Q73" s="310"/>
      <c r="R73" s="310"/>
      <c r="S73" s="310"/>
      <c r="T73" s="310"/>
      <c r="U73" s="310"/>
      <c r="V73" s="310"/>
    </row>
    <row r="74" spans="1:23">
      <c r="A74" s="341" t="s">
        <v>165</v>
      </c>
      <c r="C74" s="316">
        <f>EAP!H43*(1-ECO!H$71/100)</f>
        <v>0</v>
      </c>
      <c r="D74" s="316">
        <f>EAP!I43*(1-ECO!I$71/100)</f>
        <v>0</v>
      </c>
      <c r="E74" s="316">
        <f>EAP!J43*(1-ECO!J$71/100)</f>
        <v>0</v>
      </c>
      <c r="F74" s="316">
        <f>EAP!K43*(1-ECO!K$71/100)</f>
        <v>0</v>
      </c>
      <c r="G74" s="316">
        <f>EAP!L43*(1-ECO!L$71/100)</f>
        <v>0</v>
      </c>
      <c r="H74" s="316">
        <f>EAP!M43*(1-ECO!M$71/100)</f>
        <v>0</v>
      </c>
      <c r="I74" s="316">
        <f>EAP!N43*(1-ECO!N$71/100)</f>
        <v>0</v>
      </c>
      <c r="J74" s="316">
        <f>EAP!O43*(1-ECO!O$71/100)</f>
        <v>0</v>
      </c>
      <c r="K74" s="316">
        <f>EAP!P43*(1-ECO!P$71/100)</f>
        <v>0</v>
      </c>
      <c r="L74" s="316">
        <f>EAP!Q43*(1-ECO!Q$71/100)</f>
        <v>0</v>
      </c>
      <c r="M74" s="310"/>
      <c r="N74" s="310"/>
      <c r="O74" s="310"/>
      <c r="P74" s="310"/>
      <c r="Q74" s="310"/>
      <c r="R74" s="310"/>
      <c r="S74" s="310"/>
      <c r="T74" s="310"/>
      <c r="U74" s="310"/>
      <c r="V74" s="310"/>
    </row>
    <row r="75" spans="1:23">
      <c r="A75" s="341" t="s">
        <v>166</v>
      </c>
      <c r="C75" s="316">
        <f>EAP!H44*(1-ECO!H$71/100)</f>
        <v>0</v>
      </c>
      <c r="D75" s="316">
        <f>EAP!I44*(1-ECO!I$71/100)</f>
        <v>0</v>
      </c>
      <c r="E75" s="316">
        <f>EAP!J44*(1-ECO!J$71/100)</f>
        <v>0</v>
      </c>
      <c r="F75" s="316">
        <f>EAP!K44*(1-ECO!K$71/100)</f>
        <v>0</v>
      </c>
      <c r="G75" s="316">
        <f>EAP!L44*(1-ECO!L$71/100)</f>
        <v>0</v>
      </c>
      <c r="H75" s="316">
        <f>EAP!M44*(1-ECO!M$71/100)</f>
        <v>0</v>
      </c>
      <c r="I75" s="316">
        <f>EAP!N44*(1-ECO!N$71/100)</f>
        <v>0</v>
      </c>
      <c r="J75" s="316">
        <f>EAP!O44*(1-ECO!O$71/100)</f>
        <v>0</v>
      </c>
      <c r="K75" s="316">
        <f>EAP!P44*(1-ECO!P$71/100)</f>
        <v>0</v>
      </c>
      <c r="L75" s="316">
        <f>EAP!Q44*(1-ECO!Q$71/100)</f>
        <v>0</v>
      </c>
      <c r="M75" s="310"/>
      <c r="N75" s="310"/>
      <c r="O75" s="310"/>
      <c r="P75" s="310"/>
      <c r="Q75" s="310"/>
      <c r="R75" s="310"/>
      <c r="S75" s="310"/>
      <c r="T75" s="310"/>
      <c r="U75" s="310"/>
      <c r="V75" s="310"/>
    </row>
    <row r="76" spans="1:23">
      <c r="A76" s="341" t="s">
        <v>167</v>
      </c>
      <c r="C76" s="316">
        <f>EAP!H45*(1-ECO!H$71/100)</f>
        <v>0</v>
      </c>
      <c r="D76" s="316">
        <f>EAP!I45*(1-ECO!I$71/100)</f>
        <v>0</v>
      </c>
      <c r="E76" s="316">
        <f>EAP!J45*(1-ECO!J$71/100)</f>
        <v>0</v>
      </c>
      <c r="F76" s="316">
        <f>EAP!K45*(1-ECO!K$71/100)</f>
        <v>0</v>
      </c>
      <c r="G76" s="316">
        <f>EAP!L45*(1-ECO!L$71/100)</f>
        <v>0</v>
      </c>
      <c r="H76" s="316">
        <f>EAP!M45*(1-ECO!M$71/100)</f>
        <v>0</v>
      </c>
      <c r="I76" s="316">
        <f>EAP!N45*(1-ECO!N$71/100)</f>
        <v>0</v>
      </c>
      <c r="J76" s="316">
        <f>EAP!O45*(1-ECO!O$71/100)</f>
        <v>0</v>
      </c>
      <c r="K76" s="316">
        <f>EAP!P45*(1-ECO!P$71/100)</f>
        <v>0</v>
      </c>
      <c r="L76" s="316">
        <f>EAP!Q45*(1-ECO!Q$71/100)</f>
        <v>0</v>
      </c>
      <c r="M76" s="310"/>
      <c r="N76" s="310"/>
      <c r="O76" s="310"/>
      <c r="P76" s="310"/>
      <c r="Q76" s="310"/>
      <c r="R76" s="310"/>
      <c r="S76" s="310"/>
      <c r="T76" s="310"/>
      <c r="U76" s="310"/>
      <c r="V76" s="310"/>
    </row>
    <row r="77" spans="1:23">
      <c r="A77" s="341" t="s">
        <v>99</v>
      </c>
      <c r="C77" s="316">
        <f>EAP!H46*(1-ECO!H$71/100)</f>
        <v>0</v>
      </c>
      <c r="D77" s="316">
        <f>EAP!I46*(1-ECO!I$71/100)</f>
        <v>0</v>
      </c>
      <c r="E77" s="316">
        <f>EAP!J46*(1-ECO!J$71/100)</f>
        <v>0</v>
      </c>
      <c r="F77" s="316">
        <f>EAP!K46*(1-ECO!K$71/100)</f>
        <v>0</v>
      </c>
      <c r="G77" s="316">
        <f>EAP!L46*(1-ECO!L$71/100)</f>
        <v>0</v>
      </c>
      <c r="H77" s="316">
        <f>EAP!M46*(1-ECO!M$71/100)</f>
        <v>0</v>
      </c>
      <c r="I77" s="316">
        <f>EAP!N46*(1-ECO!N$71/100)</f>
        <v>0</v>
      </c>
      <c r="J77" s="316">
        <f>EAP!O46*(1-ECO!O$71/100)</f>
        <v>0</v>
      </c>
      <c r="K77" s="316">
        <f>EAP!P46*(1-ECO!P$71/100)</f>
        <v>0</v>
      </c>
      <c r="L77" s="316">
        <f>EAP!Q46*(1-ECO!Q$71/100)</f>
        <v>0</v>
      </c>
      <c r="M77" s="310"/>
      <c r="N77" s="310"/>
      <c r="O77" s="310"/>
      <c r="P77" s="310"/>
      <c r="Q77" s="310"/>
      <c r="R77" s="310"/>
      <c r="S77" s="310"/>
      <c r="T77" s="310"/>
      <c r="U77" s="310"/>
      <c r="V77" s="310"/>
    </row>
    <row r="78" spans="1:23" s="307" customFormat="1">
      <c r="C78" s="317">
        <f>SUM(C67:C77)</f>
        <v>0</v>
      </c>
      <c r="D78" s="317">
        <f t="shared" ref="D78:L78" si="9">SUM(D67:D77)</f>
        <v>0</v>
      </c>
      <c r="E78" s="317">
        <f t="shared" si="9"/>
        <v>0</v>
      </c>
      <c r="F78" s="317">
        <f t="shared" si="9"/>
        <v>0</v>
      </c>
      <c r="G78" s="317">
        <f t="shared" si="9"/>
        <v>0</v>
      </c>
      <c r="H78" s="317">
        <f t="shared" si="9"/>
        <v>0</v>
      </c>
      <c r="I78" s="317">
        <f t="shared" si="9"/>
        <v>0</v>
      </c>
      <c r="J78" s="317">
        <f t="shared" si="9"/>
        <v>0</v>
      </c>
      <c r="K78" s="317">
        <f t="shared" si="9"/>
        <v>0</v>
      </c>
      <c r="L78" s="317">
        <f t="shared" si="9"/>
        <v>0</v>
      </c>
      <c r="M78" s="318"/>
      <c r="N78" s="318"/>
      <c r="O78" s="318"/>
      <c r="P78" s="318"/>
      <c r="Q78" s="318"/>
      <c r="R78" s="318"/>
      <c r="S78" s="318"/>
      <c r="T78" s="318"/>
      <c r="U78" s="318"/>
      <c r="V78" s="318"/>
    </row>
    <row r="79" spans="1:23">
      <c r="H79" s="310"/>
      <c r="I79" s="310"/>
      <c r="J79" s="310"/>
      <c r="K79" s="310"/>
      <c r="L79" s="310"/>
      <c r="M79" s="310"/>
      <c r="N79" s="310"/>
      <c r="O79" s="310"/>
      <c r="P79" s="310"/>
      <c r="Q79" s="310"/>
      <c r="R79" s="310"/>
      <c r="S79" s="310"/>
      <c r="T79" s="310"/>
      <c r="U79" s="310"/>
      <c r="V79" s="310"/>
    </row>
    <row r="80" spans="1:23">
      <c r="A80" s="307" t="s">
        <v>351</v>
      </c>
      <c r="H80" s="310"/>
      <c r="I80" s="310"/>
      <c r="J80" s="310"/>
      <c r="K80" s="310"/>
      <c r="L80" s="310"/>
      <c r="M80" s="310"/>
      <c r="N80" s="310"/>
      <c r="O80" s="310"/>
      <c r="P80" s="310"/>
      <c r="Q80" s="310"/>
      <c r="R80" s="310"/>
      <c r="S80" s="310"/>
      <c r="T80" s="310"/>
      <c r="U80" s="310"/>
      <c r="V80" s="310"/>
    </row>
    <row r="81" spans="1:23">
      <c r="A81" s="339" t="s">
        <v>348</v>
      </c>
      <c r="B81" s="308">
        <v>2010</v>
      </c>
      <c r="C81" s="308">
        <v>2011</v>
      </c>
      <c r="D81" s="308">
        <v>2012</v>
      </c>
      <c r="E81" s="308">
        <v>2013</v>
      </c>
      <c r="F81" s="308">
        <v>2014</v>
      </c>
      <c r="G81" s="308">
        <v>2015</v>
      </c>
      <c r="H81" s="308">
        <v>2016</v>
      </c>
      <c r="I81" s="310">
        <v>2017</v>
      </c>
      <c r="J81" s="310">
        <v>2018</v>
      </c>
      <c r="K81" s="310">
        <v>2019</v>
      </c>
      <c r="L81" s="310">
        <v>2020</v>
      </c>
      <c r="M81" s="310"/>
      <c r="N81" s="310"/>
      <c r="O81" s="310"/>
      <c r="P81" s="310"/>
      <c r="Q81" s="310"/>
      <c r="R81" s="310"/>
      <c r="S81" s="310"/>
      <c r="T81" s="310"/>
      <c r="U81" s="310"/>
      <c r="V81" s="310"/>
      <c r="W81" s="310"/>
    </row>
    <row r="82" spans="1:23">
      <c r="A82" s="341" t="s">
        <v>337</v>
      </c>
      <c r="C82" s="316">
        <f t="shared" ref="C82:C88" si="10">C$78*C56</f>
        <v>0</v>
      </c>
      <c r="D82" s="316">
        <f t="shared" ref="D82:L82" si="11">D$78*D56</f>
        <v>0</v>
      </c>
      <c r="E82" s="316">
        <f t="shared" si="11"/>
        <v>0</v>
      </c>
      <c r="F82" s="316">
        <f t="shared" si="11"/>
        <v>0</v>
      </c>
      <c r="G82" s="316">
        <f t="shared" si="11"/>
        <v>0</v>
      </c>
      <c r="H82" s="316">
        <f t="shared" si="11"/>
        <v>0</v>
      </c>
      <c r="I82" s="316">
        <f t="shared" si="11"/>
        <v>0</v>
      </c>
      <c r="J82" s="316">
        <f t="shared" si="11"/>
        <v>0</v>
      </c>
      <c r="K82" s="316">
        <f t="shared" si="11"/>
        <v>0</v>
      </c>
      <c r="L82" s="316">
        <f t="shared" si="11"/>
        <v>0</v>
      </c>
      <c r="M82" s="310"/>
      <c r="N82" s="310"/>
      <c r="O82" s="310"/>
      <c r="P82" s="310"/>
      <c r="Q82" s="310"/>
      <c r="R82" s="310"/>
      <c r="S82" s="310"/>
      <c r="T82" s="310"/>
      <c r="U82" s="310"/>
      <c r="V82" s="310"/>
    </row>
    <row r="83" spans="1:23">
      <c r="A83" s="341" t="s">
        <v>338</v>
      </c>
      <c r="C83" s="316">
        <f t="shared" si="10"/>
        <v>0</v>
      </c>
      <c r="D83" s="316">
        <f t="shared" ref="D83:L83" si="12">D$78*D57</f>
        <v>0</v>
      </c>
      <c r="E83" s="316">
        <f t="shared" si="12"/>
        <v>0</v>
      </c>
      <c r="F83" s="316">
        <f t="shared" si="12"/>
        <v>0</v>
      </c>
      <c r="G83" s="316">
        <f t="shared" si="12"/>
        <v>0</v>
      </c>
      <c r="H83" s="316">
        <f t="shared" si="12"/>
        <v>0</v>
      </c>
      <c r="I83" s="316">
        <f t="shared" si="12"/>
        <v>0</v>
      </c>
      <c r="J83" s="316">
        <f t="shared" si="12"/>
        <v>0</v>
      </c>
      <c r="K83" s="316">
        <f t="shared" si="12"/>
        <v>0</v>
      </c>
      <c r="L83" s="316">
        <f t="shared" si="12"/>
        <v>0</v>
      </c>
      <c r="M83" s="310"/>
      <c r="N83" s="310"/>
      <c r="O83" s="310"/>
      <c r="P83" s="310"/>
      <c r="Q83" s="310"/>
      <c r="R83" s="310"/>
      <c r="S83" s="310"/>
      <c r="T83" s="310"/>
      <c r="U83" s="310"/>
      <c r="V83" s="310"/>
    </row>
    <row r="84" spans="1:23">
      <c r="A84" s="341" t="s">
        <v>339</v>
      </c>
      <c r="C84" s="316">
        <f t="shared" si="10"/>
        <v>0</v>
      </c>
      <c r="D84" s="316">
        <f t="shared" ref="D84:L84" si="13">D$78*D58</f>
        <v>0</v>
      </c>
      <c r="E84" s="316">
        <f t="shared" si="13"/>
        <v>0</v>
      </c>
      <c r="F84" s="316">
        <f t="shared" si="13"/>
        <v>0</v>
      </c>
      <c r="G84" s="316">
        <f t="shared" si="13"/>
        <v>0</v>
      </c>
      <c r="H84" s="316">
        <f t="shared" si="13"/>
        <v>0</v>
      </c>
      <c r="I84" s="316">
        <f t="shared" si="13"/>
        <v>0</v>
      </c>
      <c r="J84" s="316">
        <f t="shared" si="13"/>
        <v>0</v>
      </c>
      <c r="K84" s="316">
        <f t="shared" si="13"/>
        <v>0</v>
      </c>
      <c r="L84" s="316">
        <f t="shared" si="13"/>
        <v>0</v>
      </c>
      <c r="M84" s="310"/>
      <c r="N84" s="310"/>
      <c r="O84" s="310"/>
      <c r="P84" s="310"/>
      <c r="Q84" s="310"/>
      <c r="R84" s="310"/>
      <c r="S84" s="310"/>
      <c r="T84" s="310"/>
      <c r="U84" s="310"/>
      <c r="V84" s="310"/>
    </row>
    <row r="85" spans="1:23">
      <c r="A85" s="341" t="s">
        <v>340</v>
      </c>
      <c r="C85" s="316">
        <f t="shared" si="10"/>
        <v>0</v>
      </c>
      <c r="D85" s="316">
        <f t="shared" ref="D85:L85" si="14">D$78*D59</f>
        <v>0</v>
      </c>
      <c r="E85" s="316">
        <f t="shared" si="14"/>
        <v>0</v>
      </c>
      <c r="F85" s="316">
        <f t="shared" si="14"/>
        <v>0</v>
      </c>
      <c r="G85" s="316">
        <f t="shared" si="14"/>
        <v>0</v>
      </c>
      <c r="H85" s="316">
        <f t="shared" si="14"/>
        <v>0</v>
      </c>
      <c r="I85" s="316">
        <f t="shared" si="14"/>
        <v>0</v>
      </c>
      <c r="J85" s="316">
        <f t="shared" si="14"/>
        <v>0</v>
      </c>
      <c r="K85" s="316">
        <f t="shared" si="14"/>
        <v>0</v>
      </c>
      <c r="L85" s="316">
        <f t="shared" si="14"/>
        <v>0</v>
      </c>
      <c r="M85" s="310"/>
      <c r="N85" s="310"/>
      <c r="O85" s="310"/>
      <c r="P85" s="310"/>
      <c r="Q85" s="310"/>
      <c r="R85" s="310"/>
      <c r="S85" s="310"/>
      <c r="T85" s="310"/>
      <c r="U85" s="310"/>
      <c r="V85" s="310"/>
    </row>
    <row r="86" spans="1:23">
      <c r="A86" s="341" t="s">
        <v>341</v>
      </c>
      <c r="C86" s="316">
        <f t="shared" si="10"/>
        <v>0</v>
      </c>
      <c r="D86" s="316">
        <f t="shared" ref="D86:L86" si="15">D$78*D60</f>
        <v>0</v>
      </c>
      <c r="E86" s="316">
        <f t="shared" si="15"/>
        <v>0</v>
      </c>
      <c r="F86" s="316">
        <f t="shared" si="15"/>
        <v>0</v>
      </c>
      <c r="G86" s="316">
        <f t="shared" si="15"/>
        <v>0</v>
      </c>
      <c r="H86" s="316">
        <f t="shared" si="15"/>
        <v>0</v>
      </c>
      <c r="I86" s="316">
        <f t="shared" si="15"/>
        <v>0</v>
      </c>
      <c r="J86" s="316">
        <f t="shared" si="15"/>
        <v>0</v>
      </c>
      <c r="K86" s="316">
        <f t="shared" si="15"/>
        <v>0</v>
      </c>
      <c r="L86" s="316">
        <f t="shared" si="15"/>
        <v>0</v>
      </c>
      <c r="M86" s="310"/>
      <c r="N86" s="310"/>
      <c r="O86" s="310"/>
      <c r="P86" s="310"/>
      <c r="Q86" s="310"/>
      <c r="R86" s="310"/>
      <c r="S86" s="310"/>
      <c r="T86" s="310"/>
      <c r="U86" s="310"/>
      <c r="V86" s="310"/>
    </row>
    <row r="87" spans="1:23">
      <c r="A87" s="341" t="s">
        <v>342</v>
      </c>
      <c r="C87" s="316">
        <f t="shared" si="10"/>
        <v>0</v>
      </c>
      <c r="D87" s="316">
        <f t="shared" ref="D87:L87" si="16">D$78*D61</f>
        <v>0</v>
      </c>
      <c r="E87" s="316">
        <f t="shared" si="16"/>
        <v>0</v>
      </c>
      <c r="F87" s="316">
        <f t="shared" si="16"/>
        <v>0</v>
      </c>
      <c r="G87" s="316">
        <f t="shared" si="16"/>
        <v>0</v>
      </c>
      <c r="H87" s="316">
        <f t="shared" si="16"/>
        <v>0</v>
      </c>
      <c r="I87" s="316">
        <f t="shared" si="16"/>
        <v>0</v>
      </c>
      <c r="J87" s="316">
        <f t="shared" si="16"/>
        <v>0</v>
      </c>
      <c r="K87" s="316">
        <f t="shared" si="16"/>
        <v>0</v>
      </c>
      <c r="L87" s="316">
        <f t="shared" si="16"/>
        <v>0</v>
      </c>
      <c r="M87" s="310"/>
      <c r="N87" s="310"/>
      <c r="O87" s="310"/>
      <c r="P87" s="310"/>
      <c r="Q87" s="310"/>
      <c r="R87" s="310"/>
      <c r="S87" s="310"/>
      <c r="T87" s="310"/>
      <c r="U87" s="310"/>
      <c r="V87" s="310"/>
    </row>
    <row r="88" spans="1:23">
      <c r="A88" s="341" t="s">
        <v>343</v>
      </c>
      <c r="C88" s="316">
        <f t="shared" si="10"/>
        <v>0</v>
      </c>
      <c r="D88" s="316">
        <f t="shared" ref="D88:L88" si="17">D$78*D62</f>
        <v>0</v>
      </c>
      <c r="E88" s="316">
        <f t="shared" si="17"/>
        <v>0</v>
      </c>
      <c r="F88" s="316">
        <f t="shared" si="17"/>
        <v>0</v>
      </c>
      <c r="G88" s="316">
        <f t="shared" si="17"/>
        <v>0</v>
      </c>
      <c r="H88" s="316">
        <f t="shared" si="17"/>
        <v>0</v>
      </c>
      <c r="I88" s="316">
        <f t="shared" si="17"/>
        <v>0</v>
      </c>
      <c r="J88" s="316">
        <f t="shared" si="17"/>
        <v>0</v>
      </c>
      <c r="K88" s="316">
        <f t="shared" si="17"/>
        <v>0</v>
      </c>
      <c r="L88" s="316">
        <f t="shared" si="17"/>
        <v>0</v>
      </c>
      <c r="M88" s="310"/>
      <c r="N88" s="310"/>
      <c r="O88" s="310"/>
      <c r="P88" s="310"/>
      <c r="Q88" s="310"/>
      <c r="R88" s="310"/>
      <c r="S88" s="310"/>
      <c r="T88" s="310"/>
      <c r="U88" s="310"/>
      <c r="V88" s="310"/>
    </row>
    <row r="89" spans="1:23" s="307" customFormat="1">
      <c r="C89" s="317">
        <f>SUM(C82:C88)</f>
        <v>0</v>
      </c>
      <c r="D89" s="317">
        <f t="shared" ref="D89:L89" si="18">SUM(D82:D88)</f>
        <v>0</v>
      </c>
      <c r="E89" s="317">
        <f t="shared" si="18"/>
        <v>0</v>
      </c>
      <c r="F89" s="317">
        <f t="shared" si="18"/>
        <v>0</v>
      </c>
      <c r="G89" s="317">
        <f t="shared" si="18"/>
        <v>0</v>
      </c>
      <c r="H89" s="317">
        <f t="shared" si="18"/>
        <v>0</v>
      </c>
      <c r="I89" s="317">
        <f t="shared" si="18"/>
        <v>0</v>
      </c>
      <c r="J89" s="317">
        <f t="shared" si="18"/>
        <v>0</v>
      </c>
      <c r="K89" s="317">
        <f t="shared" si="18"/>
        <v>0</v>
      </c>
      <c r="L89" s="317">
        <f t="shared" si="18"/>
        <v>0</v>
      </c>
      <c r="M89" s="318"/>
      <c r="N89" s="318"/>
      <c r="O89" s="318"/>
      <c r="P89" s="318"/>
      <c r="Q89" s="318"/>
      <c r="R89" s="318"/>
      <c r="S89" s="318"/>
      <c r="T89" s="318"/>
      <c r="U89" s="318"/>
      <c r="V89" s="318"/>
    </row>
    <row r="90" spans="1:23" s="307" customFormat="1">
      <c r="C90" s="348" t="e">
        <f>C89/SUM(C67:C73)</f>
        <v>#DIV/0!</v>
      </c>
      <c r="D90" s="348" t="e">
        <f t="shared" ref="D90:L90" si="19">D89/SUM(D67:D73)</f>
        <v>#DIV/0!</v>
      </c>
      <c r="E90" s="348" t="e">
        <f t="shared" si="19"/>
        <v>#DIV/0!</v>
      </c>
      <c r="F90" s="348" t="e">
        <f t="shared" si="19"/>
        <v>#DIV/0!</v>
      </c>
      <c r="G90" s="348" t="e">
        <f t="shared" si="19"/>
        <v>#DIV/0!</v>
      </c>
      <c r="H90" s="348" t="e">
        <f t="shared" si="19"/>
        <v>#DIV/0!</v>
      </c>
      <c r="I90" s="348" t="e">
        <f t="shared" si="19"/>
        <v>#DIV/0!</v>
      </c>
      <c r="J90" s="348" t="e">
        <f t="shared" si="19"/>
        <v>#DIV/0!</v>
      </c>
      <c r="K90" s="348" t="e">
        <f t="shared" si="19"/>
        <v>#DIV/0!</v>
      </c>
      <c r="L90" s="348" t="e">
        <f t="shared" si="19"/>
        <v>#DIV/0!</v>
      </c>
      <c r="M90" s="318"/>
      <c r="N90" s="318"/>
      <c r="O90" s="318"/>
      <c r="P90" s="318"/>
      <c r="Q90" s="318"/>
      <c r="R90" s="318"/>
      <c r="S90" s="318"/>
      <c r="T90" s="318"/>
      <c r="U90" s="318"/>
      <c r="V90" s="318"/>
    </row>
    <row r="91" spans="1:23" s="307" customFormat="1">
      <c r="C91" s="317"/>
      <c r="D91" s="317"/>
      <c r="E91" s="317"/>
      <c r="F91" s="317"/>
      <c r="G91" s="317"/>
      <c r="H91" s="317"/>
      <c r="I91" s="317"/>
      <c r="J91" s="317"/>
      <c r="K91" s="317"/>
      <c r="L91" s="317"/>
      <c r="M91" s="318"/>
      <c r="N91" s="318"/>
      <c r="O91" s="318"/>
      <c r="P91" s="318"/>
      <c r="Q91" s="318"/>
      <c r="R91" s="318"/>
      <c r="S91" s="318"/>
      <c r="T91" s="318"/>
      <c r="U91" s="318"/>
      <c r="V91" s="318"/>
    </row>
    <row r="92" spans="1:23">
      <c r="A92" s="311"/>
      <c r="B92" s="311">
        <v>2010</v>
      </c>
      <c r="C92" s="311">
        <v>2011</v>
      </c>
      <c r="D92" s="311">
        <v>2012</v>
      </c>
      <c r="E92" s="311">
        <v>2013</v>
      </c>
      <c r="F92" s="311">
        <v>2014</v>
      </c>
      <c r="G92" s="311">
        <v>2015</v>
      </c>
      <c r="H92" s="311">
        <v>2016</v>
      </c>
      <c r="I92" s="357">
        <v>2017</v>
      </c>
      <c r="J92" s="357">
        <v>2018</v>
      </c>
      <c r="K92" s="357">
        <v>2019</v>
      </c>
      <c r="L92" s="357">
        <v>2020</v>
      </c>
    </row>
    <row r="93" spans="1:23">
      <c r="A93" s="311" t="s">
        <v>354</v>
      </c>
      <c r="B93" s="311"/>
      <c r="C93" s="358">
        <f>SUMPRODUCT(C45:C51,C82:C88)</f>
        <v>0</v>
      </c>
      <c r="D93" s="358">
        <f t="shared" ref="D93:L93" si="20">SUMPRODUCT(D45:D51,D82:D88)</f>
        <v>0</v>
      </c>
      <c r="E93" s="358">
        <f t="shared" si="20"/>
        <v>0</v>
      </c>
      <c r="F93" s="358">
        <f t="shared" si="20"/>
        <v>0</v>
      </c>
      <c r="G93" s="358">
        <f t="shared" si="20"/>
        <v>0</v>
      </c>
      <c r="H93" s="358">
        <f t="shared" si="20"/>
        <v>0</v>
      </c>
      <c r="I93" s="358">
        <f t="shared" si="20"/>
        <v>0</v>
      </c>
      <c r="J93" s="358">
        <f t="shared" si="20"/>
        <v>0</v>
      </c>
      <c r="K93" s="358">
        <f t="shared" si="20"/>
        <v>0</v>
      </c>
      <c r="L93" s="358">
        <f t="shared" si="20"/>
        <v>0</v>
      </c>
    </row>
    <row r="94" spans="1:23">
      <c r="C94" s="316"/>
      <c r="D94" s="316"/>
      <c r="E94" s="316"/>
      <c r="F94" s="316"/>
      <c r="G94" s="316"/>
      <c r="H94" s="316"/>
      <c r="I94" s="316"/>
      <c r="J94" s="316"/>
      <c r="K94" s="316"/>
      <c r="L94" s="316"/>
    </row>
    <row r="95" spans="1:23">
      <c r="A95" s="308" t="s">
        <v>352</v>
      </c>
      <c r="C95" s="316">
        <f>POP!H292</f>
        <v>0</v>
      </c>
      <c r="D95" s="316">
        <f>POP!I292</f>
        <v>0</v>
      </c>
      <c r="E95" s="316">
        <f>POP!J292</f>
        <v>0</v>
      </c>
      <c r="F95" s="316">
        <f>POP!K292</f>
        <v>0</v>
      </c>
      <c r="G95" s="316">
        <f>POP!L292</f>
        <v>0</v>
      </c>
      <c r="H95" s="316">
        <f>POP!M292</f>
        <v>0</v>
      </c>
      <c r="I95" s="316">
        <f>POP!N292</f>
        <v>0</v>
      </c>
      <c r="J95" s="316">
        <f>POP!O292</f>
        <v>0</v>
      </c>
      <c r="K95" s="316">
        <f>POP!P292</f>
        <v>0</v>
      </c>
      <c r="L95" s="316">
        <f>POP!Q292</f>
        <v>0</v>
      </c>
    </row>
    <row r="97" spans="3:12">
      <c r="C97" s="314" t="e">
        <f>C93/C95</f>
        <v>#DIV/0!</v>
      </c>
      <c r="D97" s="314" t="e">
        <f t="shared" ref="D97:L97" si="21">D93/D95</f>
        <v>#DIV/0!</v>
      </c>
      <c r="E97" s="314" t="e">
        <f t="shared" si="21"/>
        <v>#DIV/0!</v>
      </c>
      <c r="F97" s="314" t="e">
        <f t="shared" si="21"/>
        <v>#DIV/0!</v>
      </c>
      <c r="G97" s="314" t="e">
        <f t="shared" si="21"/>
        <v>#DIV/0!</v>
      </c>
      <c r="H97" s="314" t="e">
        <f t="shared" si="21"/>
        <v>#DIV/0!</v>
      </c>
      <c r="I97" s="314" t="e">
        <f t="shared" si="21"/>
        <v>#DIV/0!</v>
      </c>
      <c r="J97" s="314" t="e">
        <f t="shared" si="21"/>
        <v>#DIV/0!</v>
      </c>
      <c r="K97" s="314" t="e">
        <f t="shared" si="21"/>
        <v>#DIV/0!</v>
      </c>
      <c r="L97" s="314" t="e">
        <f t="shared" si="21"/>
        <v>#DIV/0!</v>
      </c>
    </row>
  </sheetData>
  <mergeCells count="8">
    <mergeCell ref="H8:K8"/>
    <mergeCell ref="H9:K9"/>
    <mergeCell ref="H10:K10"/>
    <mergeCell ref="A27:B27"/>
    <mergeCell ref="A4:D4"/>
    <mergeCell ref="B19:F19"/>
    <mergeCell ref="A10:F10"/>
    <mergeCell ref="A26:B26"/>
  </mergeCells>
  <phoneticPr fontId="0"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README</vt:lpstr>
      <vt:lpstr>POP</vt:lpstr>
      <vt:lpstr>LPR (AR)</vt:lpstr>
      <vt:lpstr>EAP</vt:lpstr>
      <vt:lpstr>ECO</vt:lpstr>
      <vt:lpstr>GGO(SQ)</vt:lpstr>
      <vt:lpstr>CHILD </vt:lpstr>
      <vt:lpstr>MAT </vt:lpstr>
      <vt:lpstr>SICKNESS</vt:lpstr>
      <vt:lpstr>WORKING AGE</vt:lpstr>
      <vt:lpstr>PENS</vt:lpstr>
      <vt:lpstr>DIS</vt:lpstr>
      <vt:lpstr>HEALTH</vt:lpstr>
      <vt:lpstr>Summary</vt:lpstr>
      <vt:lpstr>Poverty rate</vt:lpstr>
      <vt:lpstr>EmploymentSector</vt:lpstr>
      <vt:lpstr>GGO(BS)</vt:lpstr>
      <vt:lpstr>Assumption_POP</vt:lpstr>
      <vt:lpstr>'CHILD '!Print_Area</vt:lpstr>
      <vt:lpstr>EAP!Print_Area</vt:lpstr>
      <vt:lpstr>'GGO(SQ)'!Print_Area</vt:lpstr>
      <vt:lpstr>'LPR (AR)'!Print_Area</vt:lpstr>
      <vt:lpstr>PENS!Print_Area</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arevalo</dc:creator>
  <cp:lastModifiedBy>ACER</cp:lastModifiedBy>
  <cp:lastPrinted>2011-11-28T01:44:03Z</cp:lastPrinted>
  <dcterms:created xsi:type="dcterms:W3CDTF">2011-01-04T14:43:36Z</dcterms:created>
  <dcterms:modified xsi:type="dcterms:W3CDTF">2012-05-15T02:18:07Z</dcterms:modified>
</cp:coreProperties>
</file>