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851" activeTab="7"/>
  </bookViews>
  <sheets>
    <sheet name="Base Year" sheetId="14" r:id="rId1"/>
    <sheet name="Population" sheetId="1" r:id="rId2"/>
    <sheet name="DeathM" sheetId="11" r:id="rId3"/>
    <sheet name="DeathF" sheetId="13" r:id="rId4"/>
    <sheet name="Newborn" sheetId="10" r:id="rId5"/>
    <sheet name="ProjM" sheetId="6" r:id="rId6"/>
    <sheet name="ProjF" sheetId="12" r:id="rId7"/>
    <sheet name="Ass Fert" sheetId="2" r:id="rId8"/>
    <sheet name="Ass Mort" sheetId="3" r:id="rId9"/>
    <sheet name="MortM" sheetId="7" r:id="rId10"/>
    <sheet name="MortF" sheetId="9" r:id="rId11"/>
    <sheet name="Fert" sheetId="8" r:id="rId12"/>
    <sheet name="Fertility Rate SPRAGUE" sheetId="4" r:id="rId13"/>
    <sheet name="Mortality Table" sheetId="5" r:id="rId14"/>
  </sheets>
  <definedNames>
    <definedName name="high">'Ass Fert'!$B$38:$E$46</definedName>
    <definedName name="indexby">'Base Year'!$J$1</definedName>
    <definedName name="medium">'Ass Fert'!$B$26:$E$34</definedName>
    <definedName name="yearlist">'Base Year'!$J$2:$J$22</definedName>
    <definedName name="yearlist2">'Base Year'!$K$2:$K$22</definedName>
  </definedNames>
  <calcPr calcId="145621"/>
</workbook>
</file>

<file path=xl/calcChain.xml><?xml version="1.0" encoding="utf-8"?>
<calcChain xmlns="http://schemas.openxmlformats.org/spreadsheetml/2006/main">
  <c r="R13" i="5" l="1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O5" i="12"/>
  <c r="O5" i="6"/>
  <c r="B4" i="12"/>
  <c r="J2" i="14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3" i="14" s="1"/>
  <c r="K14" i="14" s="1"/>
  <c r="K15" i="14" s="1"/>
  <c r="K16" i="14" s="1"/>
  <c r="K17" i="14" s="1"/>
  <c r="K18" i="14" s="1"/>
  <c r="K19" i="14" s="1"/>
  <c r="K20" i="14" s="1"/>
  <c r="K21" i="14" s="1"/>
  <c r="K22" i="14" s="1"/>
  <c r="J22" i="14" s="1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C4" i="1" l="1"/>
  <c r="J18" i="14"/>
  <c r="J14" i="14"/>
  <c r="J10" i="14"/>
  <c r="J6" i="14"/>
  <c r="J21" i="14"/>
  <c r="J17" i="14"/>
  <c r="J13" i="14"/>
  <c r="J9" i="14"/>
  <c r="J5" i="14"/>
  <c r="J20" i="14"/>
  <c r="J16" i="14"/>
  <c r="J12" i="14"/>
  <c r="J8" i="14"/>
  <c r="J4" i="14"/>
  <c r="J19" i="14"/>
  <c r="J15" i="14"/>
  <c r="J11" i="14"/>
  <c r="J7" i="14"/>
  <c r="J3" i="14"/>
  <c r="B6" i="11" l="1"/>
  <c r="B6" i="13"/>
  <c r="B6" i="4"/>
  <c r="B7" i="4" s="1"/>
  <c r="B3" i="7"/>
  <c r="B3" i="9"/>
  <c r="C3" i="9" s="1"/>
  <c r="B3" i="8"/>
  <c r="B6" i="12"/>
  <c r="C6" i="12" s="1"/>
  <c r="C18" i="2"/>
  <c r="C19" i="2" s="1"/>
  <c r="C7" i="2"/>
  <c r="C25" i="2"/>
  <c r="B7" i="11"/>
  <c r="B6" i="6"/>
  <c r="C5" i="1"/>
  <c r="H7" i="1" s="1"/>
  <c r="C37" i="2"/>
  <c r="D7" i="3"/>
  <c r="B14" i="10"/>
  <c r="C4" i="10"/>
  <c r="E6" i="4" l="1"/>
  <c r="H6" i="4" s="1"/>
  <c r="H7" i="4" s="1"/>
  <c r="C3" i="5"/>
  <c r="C4" i="5" s="1"/>
  <c r="Q3" i="5"/>
  <c r="Q4" i="5" s="1"/>
  <c r="B4" i="9"/>
  <c r="C3" i="8"/>
  <c r="B4" i="8"/>
  <c r="C4" i="9"/>
  <c r="D3" i="9"/>
  <c r="C3" i="7"/>
  <c r="B4" i="7"/>
  <c r="D8" i="3"/>
  <c r="D18" i="2"/>
  <c r="E18" i="2" s="1"/>
  <c r="E19" i="2" s="1"/>
  <c r="D7" i="2"/>
  <c r="C8" i="2"/>
  <c r="B7" i="12"/>
  <c r="D25" i="2"/>
  <c r="C26" i="2"/>
  <c r="D37" i="2"/>
  <c r="C38" i="2"/>
  <c r="D6" i="12"/>
  <c r="C7" i="12"/>
  <c r="C6" i="11"/>
  <c r="D6" i="11" s="1"/>
  <c r="C6" i="6"/>
  <c r="B7" i="6"/>
  <c r="D14" i="10"/>
  <c r="D15" i="10" s="1"/>
  <c r="B15" i="10"/>
  <c r="D4" i="10"/>
  <c r="C5" i="10"/>
  <c r="C6" i="13"/>
  <c r="B7" i="13"/>
  <c r="E7" i="3"/>
  <c r="R3" i="5" s="1"/>
  <c r="R4" i="5" s="1"/>
  <c r="E7" i="4" l="1"/>
  <c r="C5" i="5"/>
  <c r="K9" i="5" s="1"/>
  <c r="Q5" i="5"/>
  <c r="Y9" i="5" s="1"/>
  <c r="E8" i="3"/>
  <c r="D3" i="5"/>
  <c r="D5" i="5" s="1"/>
  <c r="L9" i="5" s="1"/>
  <c r="C4" i="8"/>
  <c r="D3" i="8"/>
  <c r="D4" i="9"/>
  <c r="E3" i="9"/>
  <c r="C4" i="7"/>
  <c r="D3" i="7"/>
  <c r="D19" i="2"/>
  <c r="D8" i="2"/>
  <c r="E7" i="2"/>
  <c r="E8" i="2" s="1"/>
  <c r="D26" i="2"/>
  <c r="E25" i="2"/>
  <c r="E26" i="2" s="1"/>
  <c r="E37" i="2"/>
  <c r="E38" i="2" s="1"/>
  <c r="D38" i="2"/>
  <c r="D7" i="12"/>
  <c r="E6" i="12"/>
  <c r="C7" i="11"/>
  <c r="C7" i="6"/>
  <c r="D6" i="6"/>
  <c r="E4" i="10"/>
  <c r="D5" i="10"/>
  <c r="C7" i="13"/>
  <c r="D6" i="13"/>
  <c r="E6" i="11"/>
  <c r="D7" i="11"/>
  <c r="F7" i="3"/>
  <c r="E3" i="5" l="1"/>
  <c r="E5" i="5" s="1"/>
  <c r="M9" i="5" s="1"/>
  <c r="S3" i="5"/>
  <c r="S4" i="5" s="1"/>
  <c r="R5" i="5"/>
  <c r="Z9" i="5" s="1"/>
  <c r="D4" i="5"/>
  <c r="D4" i="8"/>
  <c r="E3" i="8"/>
  <c r="F3" i="9"/>
  <c r="E4" i="9"/>
  <c r="D4" i="7"/>
  <c r="E3" i="7"/>
  <c r="F8" i="3"/>
  <c r="F6" i="12"/>
  <c r="E7" i="12"/>
  <c r="D7" i="6"/>
  <c r="E6" i="6"/>
  <c r="F4" i="10"/>
  <c r="E5" i="10"/>
  <c r="D7" i="13"/>
  <c r="E6" i="13"/>
  <c r="F6" i="11"/>
  <c r="E7" i="11"/>
  <c r="S5" i="5" l="1"/>
  <c r="AA9" i="5" s="1"/>
  <c r="E4" i="5"/>
  <c r="F3" i="8"/>
  <c r="E4" i="8"/>
  <c r="G3" i="9"/>
  <c r="F4" i="9"/>
  <c r="F3" i="7"/>
  <c r="E4" i="7"/>
  <c r="G6" i="12"/>
  <c r="F7" i="12"/>
  <c r="F6" i="6"/>
  <c r="E7" i="6"/>
  <c r="G4" i="10"/>
  <c r="F5" i="10"/>
  <c r="F6" i="13"/>
  <c r="E7" i="13"/>
  <c r="G6" i="11"/>
  <c r="F7" i="11"/>
  <c r="G3" i="8" l="1"/>
  <c r="F4" i="8"/>
  <c r="G4" i="9"/>
  <c r="H3" i="9"/>
  <c r="G3" i="7"/>
  <c r="F4" i="7"/>
  <c r="H6" i="12"/>
  <c r="G7" i="12"/>
  <c r="G6" i="6"/>
  <c r="F7" i="6"/>
  <c r="H4" i="10"/>
  <c r="G5" i="10"/>
  <c r="G6" i="13"/>
  <c r="F7" i="13"/>
  <c r="H6" i="11"/>
  <c r="G7" i="11"/>
  <c r="G4" i="8" l="1"/>
  <c r="H3" i="8"/>
  <c r="H4" i="9"/>
  <c r="I3" i="9"/>
  <c r="G4" i="7"/>
  <c r="H3" i="7"/>
  <c r="H7" i="12"/>
  <c r="I6" i="12"/>
  <c r="G7" i="6"/>
  <c r="H6" i="6"/>
  <c r="I4" i="10"/>
  <c r="H5" i="10"/>
  <c r="G7" i="13"/>
  <c r="H6" i="13"/>
  <c r="I6" i="11"/>
  <c r="H7" i="11"/>
  <c r="H4" i="8" l="1"/>
  <c r="I3" i="8"/>
  <c r="J3" i="9"/>
  <c r="I4" i="9"/>
  <c r="H4" i="7"/>
  <c r="I3" i="7"/>
  <c r="I7" i="12"/>
  <c r="J6" i="12"/>
  <c r="H7" i="6"/>
  <c r="I6" i="6"/>
  <c r="J4" i="10"/>
  <c r="I5" i="10"/>
  <c r="H7" i="13"/>
  <c r="I6" i="13"/>
  <c r="J6" i="11"/>
  <c r="I7" i="11"/>
  <c r="J3" i="8" l="1"/>
  <c r="I4" i="8"/>
  <c r="K3" i="9"/>
  <c r="J4" i="9"/>
  <c r="J3" i="7"/>
  <c r="I4" i="7"/>
  <c r="K6" i="12"/>
  <c r="J7" i="12"/>
  <c r="J6" i="6"/>
  <c r="I7" i="6"/>
  <c r="K4" i="10"/>
  <c r="J5" i="10"/>
  <c r="J6" i="13"/>
  <c r="I7" i="13"/>
  <c r="K6" i="11"/>
  <c r="J7" i="11"/>
  <c r="K3" i="8" l="1"/>
  <c r="J4" i="8"/>
  <c r="K4" i="9"/>
  <c r="L3" i="9"/>
  <c r="L4" i="9" s="1"/>
  <c r="K3" i="7"/>
  <c r="J4" i="7"/>
  <c r="L6" i="12"/>
  <c r="L7" i="12" s="1"/>
  <c r="K7" i="12"/>
  <c r="K6" i="6"/>
  <c r="J7" i="6"/>
  <c r="L4" i="10"/>
  <c r="K5" i="10"/>
  <c r="K6" i="13"/>
  <c r="J7" i="13"/>
  <c r="L6" i="11"/>
  <c r="L7" i="11" s="1"/>
  <c r="K7" i="11"/>
  <c r="K4" i="8" l="1"/>
  <c r="L3" i="8"/>
  <c r="L4" i="8" s="1"/>
  <c r="K4" i="7"/>
  <c r="L3" i="7"/>
  <c r="L4" i="7" s="1"/>
  <c r="K7" i="6"/>
  <c r="L6" i="6"/>
  <c r="L7" i="6" s="1"/>
  <c r="M4" i="10"/>
  <c r="M5" i="10" s="1"/>
  <c r="L5" i="10"/>
  <c r="K7" i="13"/>
  <c r="L6" i="13"/>
  <c r="L7" i="13" s="1"/>
  <c r="B9" i="12" l="1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8" i="12"/>
  <c r="E21" i="2" l="1"/>
  <c r="D21" i="2"/>
  <c r="D9" i="10"/>
  <c r="H9" i="10" l="1"/>
  <c r="L9" i="10"/>
  <c r="M9" i="10"/>
  <c r="K9" i="10"/>
  <c r="I9" i="10"/>
  <c r="J9" i="10"/>
  <c r="E9" i="10"/>
  <c r="G9" i="10"/>
  <c r="F9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7" i="10"/>
  <c r="B117" i="10"/>
  <c r="B116" i="10"/>
  <c r="D116" i="10" s="1"/>
  <c r="B115" i="10"/>
  <c r="B114" i="10"/>
  <c r="D114" i="10" s="1"/>
  <c r="B113" i="10"/>
  <c r="B112" i="10"/>
  <c r="D112" i="10" s="1"/>
  <c r="B111" i="10"/>
  <c r="B110" i="10"/>
  <c r="D110" i="10" s="1"/>
  <c r="B109" i="10"/>
  <c r="B108" i="10"/>
  <c r="D108" i="10" s="1"/>
  <c r="B107" i="10"/>
  <c r="B106" i="10"/>
  <c r="D106" i="10" s="1"/>
  <c r="B105" i="10"/>
  <c r="B104" i="10"/>
  <c r="D104" i="10" s="1"/>
  <c r="B103" i="10"/>
  <c r="B102" i="10"/>
  <c r="D102" i="10" s="1"/>
  <c r="B101" i="10"/>
  <c r="B100" i="10"/>
  <c r="D100" i="10" s="1"/>
  <c r="B99" i="10"/>
  <c r="B98" i="10"/>
  <c r="D98" i="10" s="1"/>
  <c r="B97" i="10"/>
  <c r="B96" i="10"/>
  <c r="D96" i="10" s="1"/>
  <c r="B95" i="10"/>
  <c r="B94" i="10"/>
  <c r="D94" i="10" s="1"/>
  <c r="B93" i="10"/>
  <c r="B92" i="10"/>
  <c r="D92" i="10" s="1"/>
  <c r="B91" i="10"/>
  <c r="B90" i="10"/>
  <c r="D90" i="10" s="1"/>
  <c r="B89" i="10"/>
  <c r="B88" i="10"/>
  <c r="D88" i="10" s="1"/>
  <c r="B87" i="10"/>
  <c r="B86" i="10"/>
  <c r="D86" i="10" s="1"/>
  <c r="B85" i="10"/>
  <c r="B84" i="10"/>
  <c r="D84" i="10" s="1"/>
  <c r="B83" i="10"/>
  <c r="B82" i="10"/>
  <c r="D82" i="10" s="1"/>
  <c r="B81" i="10"/>
  <c r="B80" i="10"/>
  <c r="D80" i="10" s="1"/>
  <c r="B79" i="10"/>
  <c r="B78" i="10"/>
  <c r="D78" i="10" s="1"/>
  <c r="B77" i="10"/>
  <c r="B76" i="10"/>
  <c r="D76" i="10" s="1"/>
  <c r="B75" i="10"/>
  <c r="B74" i="10"/>
  <c r="D74" i="10" s="1"/>
  <c r="B73" i="10"/>
  <c r="B72" i="10"/>
  <c r="D72" i="10" s="1"/>
  <c r="B71" i="10"/>
  <c r="B70" i="10"/>
  <c r="D70" i="10" s="1"/>
  <c r="B69" i="10"/>
  <c r="B68" i="10"/>
  <c r="D68" i="10" s="1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D67" i="10" l="1"/>
  <c r="D71" i="10"/>
  <c r="D75" i="10"/>
  <c r="D79" i="10"/>
  <c r="D83" i="10"/>
  <c r="D87" i="10"/>
  <c r="D91" i="10"/>
  <c r="D95" i="10"/>
  <c r="D99" i="10"/>
  <c r="D103" i="10"/>
  <c r="D107" i="10"/>
  <c r="D111" i="10"/>
  <c r="D115" i="10"/>
  <c r="D20" i="10"/>
  <c r="D24" i="10"/>
  <c r="D28" i="10"/>
  <c r="D17" i="10"/>
  <c r="D18" i="10"/>
  <c r="D22" i="10"/>
  <c r="D26" i="10"/>
  <c r="D30" i="10"/>
  <c r="D23" i="10"/>
  <c r="D31" i="10"/>
  <c r="D29" i="10"/>
  <c r="D25" i="10"/>
  <c r="D21" i="10"/>
  <c r="D19" i="10"/>
  <c r="D27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8" i="6"/>
  <c r="B4" i="6" s="1"/>
  <c r="D23" i="4"/>
  <c r="C23" i="4" s="1"/>
  <c r="J33" i="4"/>
  <c r="I33" i="4" s="1"/>
  <c r="G13" i="4"/>
  <c r="F13" i="4" s="1"/>
  <c r="H105" i="8"/>
  <c r="I105" i="8" s="1"/>
  <c r="J105" i="8" s="1"/>
  <c r="K105" i="8" s="1"/>
  <c r="H104" i="8"/>
  <c r="I104" i="8" s="1"/>
  <c r="J104" i="8" s="1"/>
  <c r="K104" i="8" s="1"/>
  <c r="J103" i="8"/>
  <c r="K103" i="8" s="1"/>
  <c r="H103" i="8"/>
  <c r="I103" i="8" s="1"/>
  <c r="H102" i="8"/>
  <c r="I102" i="8" s="1"/>
  <c r="J102" i="8" s="1"/>
  <c r="K102" i="8" s="1"/>
  <c r="J101" i="8"/>
  <c r="K101" i="8" s="1"/>
  <c r="H101" i="8"/>
  <c r="I101" i="8" s="1"/>
  <c r="H100" i="8"/>
  <c r="I100" i="8" s="1"/>
  <c r="J100" i="8" s="1"/>
  <c r="K100" i="8" s="1"/>
  <c r="J99" i="8"/>
  <c r="K99" i="8" s="1"/>
  <c r="H99" i="8"/>
  <c r="I99" i="8" s="1"/>
  <c r="H98" i="8"/>
  <c r="I98" i="8" s="1"/>
  <c r="J98" i="8" s="1"/>
  <c r="K98" i="8" s="1"/>
  <c r="J97" i="8"/>
  <c r="K97" i="8" s="1"/>
  <c r="H97" i="8"/>
  <c r="I97" i="8" s="1"/>
  <c r="H96" i="8"/>
  <c r="I96" i="8" s="1"/>
  <c r="J96" i="8" s="1"/>
  <c r="K96" i="8" s="1"/>
  <c r="J95" i="8"/>
  <c r="K95" i="8" s="1"/>
  <c r="H95" i="8"/>
  <c r="I95" i="8" s="1"/>
  <c r="H94" i="8"/>
  <c r="I94" i="8" s="1"/>
  <c r="J94" i="8" s="1"/>
  <c r="K94" i="8" s="1"/>
  <c r="J93" i="8"/>
  <c r="K93" i="8" s="1"/>
  <c r="H93" i="8"/>
  <c r="I93" i="8" s="1"/>
  <c r="H92" i="8"/>
  <c r="I92" i="8" s="1"/>
  <c r="J92" i="8" s="1"/>
  <c r="K92" i="8" s="1"/>
  <c r="J91" i="8"/>
  <c r="K91" i="8" s="1"/>
  <c r="H91" i="8"/>
  <c r="I91" i="8" s="1"/>
  <c r="H90" i="8"/>
  <c r="I90" i="8" s="1"/>
  <c r="J90" i="8" s="1"/>
  <c r="K90" i="8" s="1"/>
  <c r="J89" i="8"/>
  <c r="K89" i="8" s="1"/>
  <c r="H89" i="8"/>
  <c r="I89" i="8" s="1"/>
  <c r="H88" i="8"/>
  <c r="I88" i="8" s="1"/>
  <c r="J88" i="8" s="1"/>
  <c r="K88" i="8" s="1"/>
  <c r="J87" i="8"/>
  <c r="K87" i="8" s="1"/>
  <c r="H87" i="8"/>
  <c r="I87" i="8" s="1"/>
  <c r="H86" i="8"/>
  <c r="I86" i="8" s="1"/>
  <c r="J86" i="8" s="1"/>
  <c r="K86" i="8" s="1"/>
  <c r="J85" i="8"/>
  <c r="K85" i="8" s="1"/>
  <c r="H85" i="8"/>
  <c r="I85" i="8" s="1"/>
  <c r="H84" i="8"/>
  <c r="I84" i="8" s="1"/>
  <c r="J84" i="8" s="1"/>
  <c r="K84" i="8" s="1"/>
  <c r="J83" i="8"/>
  <c r="K83" i="8" s="1"/>
  <c r="H83" i="8"/>
  <c r="I83" i="8" s="1"/>
  <c r="H82" i="8"/>
  <c r="I82" i="8" s="1"/>
  <c r="J82" i="8" s="1"/>
  <c r="K82" i="8" s="1"/>
  <c r="J81" i="8"/>
  <c r="K81" i="8" s="1"/>
  <c r="H81" i="8"/>
  <c r="I81" i="8" s="1"/>
  <c r="H80" i="8"/>
  <c r="I80" i="8" s="1"/>
  <c r="J80" i="8" s="1"/>
  <c r="K80" i="8" s="1"/>
  <c r="J79" i="8"/>
  <c r="K79" i="8" s="1"/>
  <c r="H79" i="8"/>
  <c r="I79" i="8" s="1"/>
  <c r="H78" i="8"/>
  <c r="I78" i="8" s="1"/>
  <c r="J78" i="8" s="1"/>
  <c r="K78" i="8" s="1"/>
  <c r="J77" i="8"/>
  <c r="K77" i="8" s="1"/>
  <c r="H77" i="8"/>
  <c r="I77" i="8" s="1"/>
  <c r="H76" i="8"/>
  <c r="I76" i="8" s="1"/>
  <c r="J76" i="8" s="1"/>
  <c r="K76" i="8" s="1"/>
  <c r="J75" i="8"/>
  <c r="K75" i="8" s="1"/>
  <c r="H75" i="8"/>
  <c r="I75" i="8" s="1"/>
  <c r="H74" i="8"/>
  <c r="I74" i="8" s="1"/>
  <c r="J74" i="8" s="1"/>
  <c r="K74" i="8" s="1"/>
  <c r="J73" i="8"/>
  <c r="K73" i="8" s="1"/>
  <c r="H73" i="8"/>
  <c r="I73" i="8" s="1"/>
  <c r="H72" i="8"/>
  <c r="I72" i="8" s="1"/>
  <c r="J72" i="8" s="1"/>
  <c r="K72" i="8" s="1"/>
  <c r="J71" i="8"/>
  <c r="K71" i="8" s="1"/>
  <c r="H71" i="8"/>
  <c r="I71" i="8" s="1"/>
  <c r="H70" i="8"/>
  <c r="I70" i="8" s="1"/>
  <c r="J70" i="8" s="1"/>
  <c r="K70" i="8" s="1"/>
  <c r="J69" i="8"/>
  <c r="K69" i="8" s="1"/>
  <c r="H69" i="8"/>
  <c r="I69" i="8" s="1"/>
  <c r="H68" i="8"/>
  <c r="I68" i="8" s="1"/>
  <c r="J68" i="8" s="1"/>
  <c r="K68" i="8" s="1"/>
  <c r="J67" i="8"/>
  <c r="K67" i="8" s="1"/>
  <c r="H67" i="8"/>
  <c r="I67" i="8" s="1"/>
  <c r="H66" i="8"/>
  <c r="I66" i="8" s="1"/>
  <c r="J66" i="8" s="1"/>
  <c r="K66" i="8" s="1"/>
  <c r="J65" i="8"/>
  <c r="K65" i="8" s="1"/>
  <c r="H65" i="8"/>
  <c r="I65" i="8" s="1"/>
  <c r="H64" i="8"/>
  <c r="I64" i="8" s="1"/>
  <c r="J64" i="8" s="1"/>
  <c r="K64" i="8" s="1"/>
  <c r="J63" i="8"/>
  <c r="K63" i="8" s="1"/>
  <c r="H63" i="8"/>
  <c r="I63" i="8" s="1"/>
  <c r="H62" i="8"/>
  <c r="I62" i="8" s="1"/>
  <c r="J62" i="8" s="1"/>
  <c r="K62" i="8" s="1"/>
  <c r="J61" i="8"/>
  <c r="K61" i="8" s="1"/>
  <c r="H61" i="8"/>
  <c r="I61" i="8" s="1"/>
  <c r="H60" i="8"/>
  <c r="I60" i="8" s="1"/>
  <c r="J60" i="8" s="1"/>
  <c r="K60" i="8" s="1"/>
  <c r="J59" i="8"/>
  <c r="K59" i="8" s="1"/>
  <c r="H59" i="8"/>
  <c r="I59" i="8" s="1"/>
  <c r="H58" i="8"/>
  <c r="I58" i="8" s="1"/>
  <c r="J58" i="8" s="1"/>
  <c r="K58" i="8" s="1"/>
  <c r="J57" i="8"/>
  <c r="K57" i="8" s="1"/>
  <c r="H57" i="8"/>
  <c r="I57" i="8" s="1"/>
  <c r="H56" i="8"/>
  <c r="I56" i="8" s="1"/>
  <c r="J56" i="8" s="1"/>
  <c r="K56" i="8" s="1"/>
  <c r="J55" i="8"/>
  <c r="K55" i="8" s="1"/>
  <c r="H55" i="8"/>
  <c r="I55" i="8" s="1"/>
  <c r="H19" i="8"/>
  <c r="I19" i="8" s="1"/>
  <c r="J19" i="8" s="1"/>
  <c r="K19" i="8" s="1"/>
  <c r="H18" i="8"/>
  <c r="I18" i="8" s="1"/>
  <c r="J18" i="8" s="1"/>
  <c r="K18" i="8" s="1"/>
  <c r="H17" i="8"/>
  <c r="I17" i="8" s="1"/>
  <c r="J17" i="8" s="1"/>
  <c r="K17" i="8" s="1"/>
  <c r="H16" i="8"/>
  <c r="I16" i="8" s="1"/>
  <c r="J16" i="8" s="1"/>
  <c r="K16" i="8" s="1"/>
  <c r="H15" i="8"/>
  <c r="I15" i="8" s="1"/>
  <c r="J15" i="8" s="1"/>
  <c r="K15" i="8" s="1"/>
  <c r="H14" i="8"/>
  <c r="I14" i="8" s="1"/>
  <c r="J14" i="8" s="1"/>
  <c r="K14" i="8" s="1"/>
  <c r="H13" i="8"/>
  <c r="I13" i="8" s="1"/>
  <c r="J13" i="8" s="1"/>
  <c r="K13" i="8" s="1"/>
  <c r="H12" i="8"/>
  <c r="I12" i="8" s="1"/>
  <c r="J12" i="8" s="1"/>
  <c r="K12" i="8" s="1"/>
  <c r="H11" i="8"/>
  <c r="I11" i="8" s="1"/>
  <c r="J11" i="8" s="1"/>
  <c r="K11" i="8" s="1"/>
  <c r="H10" i="8"/>
  <c r="I10" i="8" s="1"/>
  <c r="J10" i="8" s="1"/>
  <c r="K10" i="8" s="1"/>
  <c r="H9" i="8"/>
  <c r="I9" i="8" s="1"/>
  <c r="J9" i="8" s="1"/>
  <c r="K9" i="8" s="1"/>
  <c r="H8" i="8"/>
  <c r="I8" i="8" s="1"/>
  <c r="J8" i="8" s="1"/>
  <c r="K8" i="8" s="1"/>
  <c r="H7" i="8"/>
  <c r="I7" i="8" s="1"/>
  <c r="J7" i="8" s="1"/>
  <c r="K7" i="8" s="1"/>
  <c r="H6" i="8"/>
  <c r="I6" i="8" s="1"/>
  <c r="J6" i="8" s="1"/>
  <c r="K6" i="8" s="1"/>
  <c r="H5" i="8"/>
  <c r="I5" i="8" s="1"/>
  <c r="J5" i="8" s="1"/>
  <c r="K5" i="8" s="1"/>
  <c r="C6" i="8"/>
  <c r="D6" i="8" s="1"/>
  <c r="E6" i="8" s="1"/>
  <c r="F6" i="8" s="1"/>
  <c r="C7" i="8"/>
  <c r="D7" i="8" s="1"/>
  <c r="E7" i="8" s="1"/>
  <c r="F7" i="8" s="1"/>
  <c r="C8" i="8"/>
  <c r="D8" i="8" s="1"/>
  <c r="E8" i="8" s="1"/>
  <c r="F8" i="8" s="1"/>
  <c r="C9" i="8"/>
  <c r="D9" i="8" s="1"/>
  <c r="E9" i="8" s="1"/>
  <c r="F9" i="8" s="1"/>
  <c r="C10" i="8"/>
  <c r="D10" i="8" s="1"/>
  <c r="E10" i="8" s="1"/>
  <c r="F10" i="8" s="1"/>
  <c r="C11" i="8"/>
  <c r="D11" i="8" s="1"/>
  <c r="E11" i="8" s="1"/>
  <c r="F11" i="8" s="1"/>
  <c r="C12" i="8"/>
  <c r="D12" i="8" s="1"/>
  <c r="E12" i="8" s="1"/>
  <c r="F12" i="8" s="1"/>
  <c r="C13" i="8"/>
  <c r="D13" i="8" s="1"/>
  <c r="E13" i="8" s="1"/>
  <c r="F13" i="8" s="1"/>
  <c r="C14" i="8"/>
  <c r="D14" i="8" s="1"/>
  <c r="E14" i="8" s="1"/>
  <c r="F14" i="8" s="1"/>
  <c r="C15" i="8"/>
  <c r="D15" i="8" s="1"/>
  <c r="E15" i="8" s="1"/>
  <c r="F15" i="8" s="1"/>
  <c r="C16" i="8"/>
  <c r="D16" i="8" s="1"/>
  <c r="E16" i="8" s="1"/>
  <c r="F16" i="8" s="1"/>
  <c r="C17" i="8"/>
  <c r="D17" i="8" s="1"/>
  <c r="E17" i="8" s="1"/>
  <c r="F17" i="8" s="1"/>
  <c r="C18" i="8"/>
  <c r="D18" i="8" s="1"/>
  <c r="E18" i="8" s="1"/>
  <c r="F18" i="8" s="1"/>
  <c r="C19" i="8"/>
  <c r="D19" i="8" s="1"/>
  <c r="E19" i="8" s="1"/>
  <c r="F19" i="8" s="1"/>
  <c r="C55" i="8"/>
  <c r="D55" i="8"/>
  <c r="E55" i="8" s="1"/>
  <c r="F55" i="8"/>
  <c r="C56" i="8"/>
  <c r="D56" i="8"/>
  <c r="E56" i="8" s="1"/>
  <c r="F56" i="8" s="1"/>
  <c r="C57" i="8"/>
  <c r="D57" i="8"/>
  <c r="E57" i="8" s="1"/>
  <c r="F57" i="8"/>
  <c r="C58" i="8"/>
  <c r="D58" i="8"/>
  <c r="E58" i="8" s="1"/>
  <c r="F58" i="8" s="1"/>
  <c r="C59" i="8"/>
  <c r="D59" i="8"/>
  <c r="E59" i="8" s="1"/>
  <c r="F59" i="8"/>
  <c r="C60" i="8"/>
  <c r="D60" i="8"/>
  <c r="E60" i="8" s="1"/>
  <c r="F60" i="8" s="1"/>
  <c r="C61" i="8"/>
  <c r="D61" i="8"/>
  <c r="E61" i="8" s="1"/>
  <c r="F61" i="8"/>
  <c r="C62" i="8"/>
  <c r="D62" i="8"/>
  <c r="E62" i="8" s="1"/>
  <c r="F62" i="8" s="1"/>
  <c r="C63" i="8"/>
  <c r="D63" i="8"/>
  <c r="E63" i="8" s="1"/>
  <c r="F63" i="8"/>
  <c r="C64" i="8"/>
  <c r="D64" i="8"/>
  <c r="E64" i="8" s="1"/>
  <c r="F64" i="8" s="1"/>
  <c r="C65" i="8"/>
  <c r="D65" i="8"/>
  <c r="E65" i="8" s="1"/>
  <c r="F65" i="8"/>
  <c r="C66" i="8"/>
  <c r="D66" i="8"/>
  <c r="E66" i="8" s="1"/>
  <c r="F66" i="8" s="1"/>
  <c r="C67" i="8"/>
  <c r="D67" i="8"/>
  <c r="E67" i="8" s="1"/>
  <c r="F67" i="8"/>
  <c r="C68" i="8"/>
  <c r="D68" i="8"/>
  <c r="E68" i="8" s="1"/>
  <c r="F68" i="8" s="1"/>
  <c r="C69" i="8"/>
  <c r="D69" i="8"/>
  <c r="E69" i="8" s="1"/>
  <c r="F69" i="8"/>
  <c r="C70" i="8"/>
  <c r="D70" i="8"/>
  <c r="E70" i="8" s="1"/>
  <c r="F70" i="8" s="1"/>
  <c r="C71" i="8"/>
  <c r="D71" i="8"/>
  <c r="E71" i="8" s="1"/>
  <c r="F71" i="8"/>
  <c r="C72" i="8"/>
  <c r="D72" i="8"/>
  <c r="E72" i="8" s="1"/>
  <c r="F72" i="8" s="1"/>
  <c r="C73" i="8"/>
  <c r="D73" i="8"/>
  <c r="E73" i="8" s="1"/>
  <c r="F73" i="8"/>
  <c r="C74" i="8"/>
  <c r="D74" i="8"/>
  <c r="E74" i="8" s="1"/>
  <c r="F74" i="8" s="1"/>
  <c r="C75" i="8"/>
  <c r="D75" i="8"/>
  <c r="E75" i="8" s="1"/>
  <c r="F75" i="8"/>
  <c r="C76" i="8"/>
  <c r="D76" i="8"/>
  <c r="E76" i="8" s="1"/>
  <c r="F76" i="8" s="1"/>
  <c r="C77" i="8"/>
  <c r="D77" i="8"/>
  <c r="E77" i="8" s="1"/>
  <c r="F77" i="8"/>
  <c r="C78" i="8"/>
  <c r="D78" i="8"/>
  <c r="E78" i="8" s="1"/>
  <c r="F78" i="8" s="1"/>
  <c r="C79" i="8"/>
  <c r="D79" i="8"/>
  <c r="E79" i="8" s="1"/>
  <c r="F79" i="8"/>
  <c r="C80" i="8"/>
  <c r="D80" i="8"/>
  <c r="E80" i="8" s="1"/>
  <c r="F80" i="8" s="1"/>
  <c r="C81" i="8"/>
  <c r="D81" i="8"/>
  <c r="E81" i="8" s="1"/>
  <c r="F81" i="8"/>
  <c r="C82" i="8"/>
  <c r="D82" i="8"/>
  <c r="E82" i="8" s="1"/>
  <c r="F82" i="8" s="1"/>
  <c r="C83" i="8"/>
  <c r="D83" i="8"/>
  <c r="E83" i="8" s="1"/>
  <c r="F83" i="8"/>
  <c r="C84" i="8"/>
  <c r="D84" i="8"/>
  <c r="E84" i="8" s="1"/>
  <c r="F84" i="8" s="1"/>
  <c r="C85" i="8"/>
  <c r="D85" i="8"/>
  <c r="E85" i="8" s="1"/>
  <c r="F85" i="8"/>
  <c r="C86" i="8"/>
  <c r="D86" i="8"/>
  <c r="E86" i="8" s="1"/>
  <c r="F86" i="8" s="1"/>
  <c r="C87" i="8"/>
  <c r="D87" i="8"/>
  <c r="E87" i="8" s="1"/>
  <c r="F87" i="8"/>
  <c r="C88" i="8"/>
  <c r="D88" i="8"/>
  <c r="E88" i="8" s="1"/>
  <c r="F88" i="8" s="1"/>
  <c r="C89" i="8"/>
  <c r="D89" i="8"/>
  <c r="E89" i="8" s="1"/>
  <c r="F89" i="8"/>
  <c r="C90" i="8"/>
  <c r="D90" i="8"/>
  <c r="E90" i="8" s="1"/>
  <c r="F90" i="8" s="1"/>
  <c r="C91" i="8"/>
  <c r="D91" i="8"/>
  <c r="E91" i="8"/>
  <c r="F91" i="8" s="1"/>
  <c r="C92" i="8"/>
  <c r="D92" i="8"/>
  <c r="E92" i="8"/>
  <c r="F92" i="8" s="1"/>
  <c r="C93" i="8"/>
  <c r="D93" i="8"/>
  <c r="E93" i="8"/>
  <c r="F93" i="8" s="1"/>
  <c r="C94" i="8"/>
  <c r="D94" i="8"/>
  <c r="E94" i="8"/>
  <c r="F94" i="8" s="1"/>
  <c r="C95" i="8"/>
  <c r="D95" i="8"/>
  <c r="E95" i="8"/>
  <c r="F95" i="8" s="1"/>
  <c r="C96" i="8"/>
  <c r="D96" i="8"/>
  <c r="E96" i="8"/>
  <c r="F96" i="8" s="1"/>
  <c r="C97" i="8"/>
  <c r="D97" i="8"/>
  <c r="E97" i="8"/>
  <c r="F97" i="8" s="1"/>
  <c r="C98" i="8"/>
  <c r="D98" i="8"/>
  <c r="E98" i="8"/>
  <c r="F98" i="8" s="1"/>
  <c r="C99" i="8"/>
  <c r="D99" i="8"/>
  <c r="E99" i="8"/>
  <c r="F99" i="8" s="1"/>
  <c r="C100" i="8"/>
  <c r="D100" i="8"/>
  <c r="E100" i="8"/>
  <c r="F100" i="8" s="1"/>
  <c r="C101" i="8"/>
  <c r="D101" i="8"/>
  <c r="E101" i="8"/>
  <c r="F101" i="8" s="1"/>
  <c r="C102" i="8"/>
  <c r="D102" i="8"/>
  <c r="E102" i="8"/>
  <c r="F102" i="8" s="1"/>
  <c r="C103" i="8"/>
  <c r="D103" i="8"/>
  <c r="E103" i="8"/>
  <c r="F103" i="8" s="1"/>
  <c r="C104" i="8"/>
  <c r="D104" i="8"/>
  <c r="E104" i="8"/>
  <c r="F104" i="8" s="1"/>
  <c r="C105" i="8"/>
  <c r="D105" i="8"/>
  <c r="E105" i="8"/>
  <c r="F105" i="8" s="1"/>
  <c r="C5" i="8"/>
  <c r="D5" i="8" s="1"/>
  <c r="E5" i="8" s="1"/>
  <c r="F5" i="8" s="1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5" i="8"/>
  <c r="L6" i="9"/>
  <c r="L7" i="9"/>
  <c r="H7" i="9" s="1"/>
  <c r="L8" i="9"/>
  <c r="L9" i="9"/>
  <c r="L10" i="9"/>
  <c r="L11" i="9"/>
  <c r="K11" i="9" s="1"/>
  <c r="L12" i="9"/>
  <c r="L13" i="9"/>
  <c r="L14" i="9"/>
  <c r="L15" i="9"/>
  <c r="J15" i="9" s="1"/>
  <c r="L16" i="9"/>
  <c r="L17" i="9"/>
  <c r="L18" i="9"/>
  <c r="L19" i="9"/>
  <c r="K19" i="9" s="1"/>
  <c r="L20" i="9"/>
  <c r="L21" i="9"/>
  <c r="L22" i="9"/>
  <c r="L23" i="9"/>
  <c r="I23" i="9" s="1"/>
  <c r="L24" i="9"/>
  <c r="L25" i="9"/>
  <c r="L26" i="9"/>
  <c r="L27" i="9"/>
  <c r="J27" i="9" s="1"/>
  <c r="L28" i="9"/>
  <c r="L29" i="9"/>
  <c r="L30" i="9"/>
  <c r="L31" i="9"/>
  <c r="K31" i="9" s="1"/>
  <c r="L32" i="9"/>
  <c r="L33" i="9"/>
  <c r="L34" i="9"/>
  <c r="L35" i="9"/>
  <c r="J35" i="9" s="1"/>
  <c r="L36" i="9"/>
  <c r="L37" i="9"/>
  <c r="L38" i="9"/>
  <c r="L39" i="9"/>
  <c r="K39" i="9" s="1"/>
  <c r="L40" i="9"/>
  <c r="L41" i="9"/>
  <c r="L42" i="9"/>
  <c r="L43" i="9"/>
  <c r="J43" i="9" s="1"/>
  <c r="L44" i="9"/>
  <c r="L45" i="9"/>
  <c r="L46" i="9"/>
  <c r="L47" i="9"/>
  <c r="K47" i="9" s="1"/>
  <c r="L48" i="9"/>
  <c r="L49" i="9"/>
  <c r="L50" i="9"/>
  <c r="L51" i="9"/>
  <c r="K51" i="9" s="1"/>
  <c r="L52" i="9"/>
  <c r="L53" i="9"/>
  <c r="L54" i="9"/>
  <c r="L55" i="9"/>
  <c r="L56" i="9"/>
  <c r="L57" i="9"/>
  <c r="L58" i="9"/>
  <c r="L59" i="9"/>
  <c r="J59" i="9" s="1"/>
  <c r="L60" i="9"/>
  <c r="L61" i="9"/>
  <c r="L62" i="9"/>
  <c r="L63" i="9"/>
  <c r="L64" i="9"/>
  <c r="L65" i="9"/>
  <c r="L66" i="9"/>
  <c r="L67" i="9"/>
  <c r="K67" i="9" s="1"/>
  <c r="L68" i="9"/>
  <c r="L69" i="9"/>
  <c r="L70" i="9"/>
  <c r="L71" i="9"/>
  <c r="K71" i="9" s="1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K95" i="9" s="1"/>
  <c r="L96" i="9"/>
  <c r="L97" i="9"/>
  <c r="L98" i="9"/>
  <c r="L99" i="9"/>
  <c r="L100" i="9"/>
  <c r="L101" i="9"/>
  <c r="L102" i="9"/>
  <c r="L103" i="9"/>
  <c r="L104" i="9"/>
  <c r="L105" i="9"/>
  <c r="L5" i="9"/>
  <c r="G6" i="9"/>
  <c r="C6" i="9" s="1"/>
  <c r="G7" i="9"/>
  <c r="G8" i="9"/>
  <c r="H8" i="9" s="1"/>
  <c r="G9" i="9"/>
  <c r="G10" i="9"/>
  <c r="J10" i="9" s="1"/>
  <c r="G11" i="9"/>
  <c r="G12" i="9"/>
  <c r="G13" i="9"/>
  <c r="G14" i="9"/>
  <c r="E14" i="9" s="1"/>
  <c r="G15" i="9"/>
  <c r="G16" i="9"/>
  <c r="G17" i="9"/>
  <c r="G18" i="9"/>
  <c r="C18" i="9" s="1"/>
  <c r="G19" i="9"/>
  <c r="G20" i="9"/>
  <c r="G21" i="9"/>
  <c r="G22" i="9"/>
  <c r="E22" i="9" s="1"/>
  <c r="G23" i="9"/>
  <c r="G24" i="9"/>
  <c r="G25" i="9"/>
  <c r="G26" i="9"/>
  <c r="I26" i="9" s="1"/>
  <c r="G27" i="9"/>
  <c r="G28" i="9"/>
  <c r="G29" i="9"/>
  <c r="G30" i="9"/>
  <c r="J30" i="9" s="1"/>
  <c r="G31" i="9"/>
  <c r="G32" i="9"/>
  <c r="G33" i="9"/>
  <c r="G34" i="9"/>
  <c r="E34" i="9" s="1"/>
  <c r="G35" i="9"/>
  <c r="G36" i="9"/>
  <c r="G37" i="9"/>
  <c r="G38" i="9"/>
  <c r="E38" i="9" s="1"/>
  <c r="G39" i="9"/>
  <c r="G40" i="9"/>
  <c r="G41" i="9"/>
  <c r="G42" i="9"/>
  <c r="I42" i="9" s="1"/>
  <c r="G43" i="9"/>
  <c r="G44" i="9"/>
  <c r="G45" i="9"/>
  <c r="G46" i="9"/>
  <c r="I46" i="9" s="1"/>
  <c r="G47" i="9"/>
  <c r="G48" i="9"/>
  <c r="G49" i="9"/>
  <c r="G50" i="9"/>
  <c r="E50" i="9" s="1"/>
  <c r="G51" i="9"/>
  <c r="G52" i="9"/>
  <c r="H52" i="9" s="1"/>
  <c r="G53" i="9"/>
  <c r="G54" i="9"/>
  <c r="F54" i="9" s="1"/>
  <c r="G55" i="9"/>
  <c r="G56" i="9"/>
  <c r="G57" i="9"/>
  <c r="G58" i="9"/>
  <c r="F58" i="9" s="1"/>
  <c r="G59" i="9"/>
  <c r="G60" i="9"/>
  <c r="G61" i="9"/>
  <c r="G62" i="9"/>
  <c r="F62" i="9" s="1"/>
  <c r="G63" i="9"/>
  <c r="G64" i="9"/>
  <c r="G65" i="9"/>
  <c r="G66" i="9"/>
  <c r="I66" i="9" s="1"/>
  <c r="G67" i="9"/>
  <c r="G68" i="9"/>
  <c r="G69" i="9"/>
  <c r="G70" i="9"/>
  <c r="E70" i="9" s="1"/>
  <c r="G71" i="9"/>
  <c r="G72" i="9"/>
  <c r="G73" i="9"/>
  <c r="G74" i="9"/>
  <c r="G75" i="9"/>
  <c r="G76" i="9"/>
  <c r="G77" i="9"/>
  <c r="G78" i="9"/>
  <c r="J78" i="9" s="1"/>
  <c r="G79" i="9"/>
  <c r="G80" i="9"/>
  <c r="G81" i="9"/>
  <c r="G82" i="9"/>
  <c r="J82" i="9" s="1"/>
  <c r="G83" i="9"/>
  <c r="G84" i="9"/>
  <c r="G85" i="9"/>
  <c r="G86" i="9"/>
  <c r="I86" i="9" s="1"/>
  <c r="G87" i="9"/>
  <c r="G88" i="9"/>
  <c r="G89" i="9"/>
  <c r="G90" i="9"/>
  <c r="J90" i="9" s="1"/>
  <c r="G91" i="9"/>
  <c r="G92" i="9"/>
  <c r="G93" i="9"/>
  <c r="G94" i="9"/>
  <c r="J94" i="9" s="1"/>
  <c r="G95" i="9"/>
  <c r="G96" i="9"/>
  <c r="G97" i="9"/>
  <c r="G98" i="9"/>
  <c r="J98" i="9" s="1"/>
  <c r="G99" i="9"/>
  <c r="G100" i="9"/>
  <c r="G101" i="9"/>
  <c r="G102" i="9"/>
  <c r="E102" i="9" s="1"/>
  <c r="G103" i="9"/>
  <c r="G104" i="9"/>
  <c r="G105" i="9"/>
  <c r="G5" i="9"/>
  <c r="D5" i="9" s="1"/>
  <c r="B6" i="9"/>
  <c r="B9" i="13" s="1"/>
  <c r="C10" i="12" s="1"/>
  <c r="B7" i="9"/>
  <c r="B10" i="13" s="1"/>
  <c r="C11" i="12" s="1"/>
  <c r="B8" i="9"/>
  <c r="B11" i="13" s="1"/>
  <c r="C12" i="12" s="1"/>
  <c r="B9" i="9"/>
  <c r="B12" i="13" s="1"/>
  <c r="C13" i="12" s="1"/>
  <c r="B10" i="9"/>
  <c r="B13" i="13" s="1"/>
  <c r="C14" i="12" s="1"/>
  <c r="B11" i="9"/>
  <c r="B14" i="13" s="1"/>
  <c r="C15" i="12" s="1"/>
  <c r="B12" i="9"/>
  <c r="B15" i="13" s="1"/>
  <c r="C16" i="12" s="1"/>
  <c r="B13" i="9"/>
  <c r="B16" i="13" s="1"/>
  <c r="C17" i="12" s="1"/>
  <c r="B14" i="9"/>
  <c r="B17" i="13" s="1"/>
  <c r="C18" i="12" s="1"/>
  <c r="B15" i="9"/>
  <c r="B16" i="9"/>
  <c r="B19" i="13" s="1"/>
  <c r="C20" i="12" s="1"/>
  <c r="B17" i="9"/>
  <c r="B20" i="13" s="1"/>
  <c r="C21" i="12" s="1"/>
  <c r="B18" i="9"/>
  <c r="B21" i="13" s="1"/>
  <c r="C22" i="12" s="1"/>
  <c r="B19" i="9"/>
  <c r="B22" i="13" s="1"/>
  <c r="C23" i="12" s="1"/>
  <c r="B20" i="9"/>
  <c r="B23" i="13" s="1"/>
  <c r="C24" i="12" s="1"/>
  <c r="B21" i="9"/>
  <c r="B24" i="13" s="1"/>
  <c r="C25" i="12" s="1"/>
  <c r="B22" i="9"/>
  <c r="B25" i="13" s="1"/>
  <c r="C26" i="12" s="1"/>
  <c r="B23" i="9"/>
  <c r="B24" i="9"/>
  <c r="B27" i="13" s="1"/>
  <c r="C28" i="12" s="1"/>
  <c r="B25" i="9"/>
  <c r="B28" i="13" s="1"/>
  <c r="C29" i="12" s="1"/>
  <c r="B26" i="9"/>
  <c r="B29" i="13" s="1"/>
  <c r="C30" i="12" s="1"/>
  <c r="B27" i="9"/>
  <c r="B28" i="9"/>
  <c r="B31" i="13" s="1"/>
  <c r="C32" i="12" s="1"/>
  <c r="B29" i="9"/>
  <c r="B32" i="13" s="1"/>
  <c r="C33" i="12" s="1"/>
  <c r="B30" i="9"/>
  <c r="B33" i="13" s="1"/>
  <c r="C34" i="12" s="1"/>
  <c r="B31" i="9"/>
  <c r="B34" i="13" s="1"/>
  <c r="C35" i="12" s="1"/>
  <c r="B32" i="9"/>
  <c r="B35" i="13" s="1"/>
  <c r="C36" i="12" s="1"/>
  <c r="B33" i="9"/>
  <c r="B36" i="13" s="1"/>
  <c r="C37" i="12" s="1"/>
  <c r="B34" i="9"/>
  <c r="B37" i="13" s="1"/>
  <c r="C38" i="12" s="1"/>
  <c r="B35" i="9"/>
  <c r="B36" i="9"/>
  <c r="B39" i="13" s="1"/>
  <c r="C40" i="12" s="1"/>
  <c r="B37" i="9"/>
  <c r="B40" i="13" s="1"/>
  <c r="C41" i="12" s="1"/>
  <c r="B38" i="9"/>
  <c r="B41" i="13" s="1"/>
  <c r="C42" i="12" s="1"/>
  <c r="B39" i="9"/>
  <c r="F39" i="9" s="1"/>
  <c r="B40" i="9"/>
  <c r="B43" i="13" s="1"/>
  <c r="C44" i="12" s="1"/>
  <c r="B41" i="9"/>
  <c r="B44" i="13" s="1"/>
  <c r="C45" i="12" s="1"/>
  <c r="B42" i="9"/>
  <c r="B45" i="13" s="1"/>
  <c r="C46" i="12" s="1"/>
  <c r="B43" i="9"/>
  <c r="F43" i="9" s="1"/>
  <c r="B44" i="9"/>
  <c r="B45" i="9"/>
  <c r="B46" i="9"/>
  <c r="B47" i="9"/>
  <c r="D47" i="9" s="1"/>
  <c r="B48" i="9"/>
  <c r="B51" i="13" s="1"/>
  <c r="C52" i="12" s="1"/>
  <c r="B49" i="9"/>
  <c r="B52" i="13" s="1"/>
  <c r="C53" i="12" s="1"/>
  <c r="B50" i="9"/>
  <c r="B53" i="13" s="1"/>
  <c r="C54" i="12" s="1"/>
  <c r="B51" i="9"/>
  <c r="D51" i="9" s="1"/>
  <c r="B52" i="9"/>
  <c r="B55" i="13" s="1"/>
  <c r="C56" i="12" s="1"/>
  <c r="B53" i="9"/>
  <c r="B56" i="13" s="1"/>
  <c r="C57" i="12" s="1"/>
  <c r="B54" i="9"/>
  <c r="B57" i="13" s="1"/>
  <c r="C58" i="12" s="1"/>
  <c r="B55" i="9"/>
  <c r="B56" i="9"/>
  <c r="B59" i="13" s="1"/>
  <c r="C60" i="12" s="1"/>
  <c r="B57" i="9"/>
  <c r="B60" i="13" s="1"/>
  <c r="C61" i="12" s="1"/>
  <c r="B58" i="9"/>
  <c r="B61" i="13" s="1"/>
  <c r="C62" i="12" s="1"/>
  <c r="B59" i="9"/>
  <c r="B62" i="13" s="1"/>
  <c r="C63" i="12" s="1"/>
  <c r="B60" i="9"/>
  <c r="B61" i="9"/>
  <c r="B64" i="13" s="1"/>
  <c r="C65" i="12" s="1"/>
  <c r="B62" i="9"/>
  <c r="B63" i="9"/>
  <c r="B66" i="13" s="1"/>
  <c r="C67" i="12" s="1"/>
  <c r="B64" i="9"/>
  <c r="B67" i="13" s="1"/>
  <c r="C68" i="12" s="1"/>
  <c r="B65" i="9"/>
  <c r="B68" i="13" s="1"/>
  <c r="C69" i="12" s="1"/>
  <c r="B66" i="9"/>
  <c r="B69" i="13" s="1"/>
  <c r="C70" i="12" s="1"/>
  <c r="B67" i="9"/>
  <c r="B70" i="13" s="1"/>
  <c r="C71" i="12" s="1"/>
  <c r="B68" i="9"/>
  <c r="B69" i="9"/>
  <c r="B72" i="13" s="1"/>
  <c r="C73" i="12" s="1"/>
  <c r="B70" i="9"/>
  <c r="B73" i="13" s="1"/>
  <c r="C74" i="12" s="1"/>
  <c r="B71" i="9"/>
  <c r="B74" i="13" s="1"/>
  <c r="C75" i="12" s="1"/>
  <c r="B72" i="9"/>
  <c r="B73" i="9"/>
  <c r="B76" i="13" s="1"/>
  <c r="C77" i="12" s="1"/>
  <c r="B74" i="9"/>
  <c r="B77" i="13" s="1"/>
  <c r="C78" i="12" s="1"/>
  <c r="B75" i="9"/>
  <c r="F75" i="9" s="1"/>
  <c r="B76" i="9"/>
  <c r="B79" i="13" s="1"/>
  <c r="C80" i="12" s="1"/>
  <c r="B77" i="9"/>
  <c r="B80" i="13" s="1"/>
  <c r="C81" i="12" s="1"/>
  <c r="B78" i="9"/>
  <c r="B81" i="13" s="1"/>
  <c r="C82" i="12" s="1"/>
  <c r="B79" i="9"/>
  <c r="B80" i="9"/>
  <c r="B83" i="13" s="1"/>
  <c r="C84" i="12" s="1"/>
  <c r="B81" i="9"/>
  <c r="B84" i="13" s="1"/>
  <c r="C85" i="12" s="1"/>
  <c r="B82" i="9"/>
  <c r="B85" i="13" s="1"/>
  <c r="C86" i="12" s="1"/>
  <c r="B83" i="9"/>
  <c r="B84" i="9"/>
  <c r="B85" i="9"/>
  <c r="B88" i="13" s="1"/>
  <c r="C89" i="12" s="1"/>
  <c r="B86" i="9"/>
  <c r="B87" i="9"/>
  <c r="B88" i="9"/>
  <c r="B91" i="13" s="1"/>
  <c r="C92" i="12" s="1"/>
  <c r="B89" i="9"/>
  <c r="B92" i="13" s="1"/>
  <c r="C93" i="12" s="1"/>
  <c r="B90" i="9"/>
  <c r="B93" i="13" s="1"/>
  <c r="C94" i="12" s="1"/>
  <c r="B91" i="9"/>
  <c r="B92" i="9"/>
  <c r="B95" i="13" s="1"/>
  <c r="C96" i="12" s="1"/>
  <c r="B93" i="9"/>
  <c r="B96" i="13" s="1"/>
  <c r="C97" i="12" s="1"/>
  <c r="B94" i="9"/>
  <c r="B95" i="9"/>
  <c r="B98" i="13" s="1"/>
  <c r="C99" i="12" s="1"/>
  <c r="B96" i="9"/>
  <c r="B97" i="9"/>
  <c r="B100" i="13" s="1"/>
  <c r="C101" i="12" s="1"/>
  <c r="B98" i="9"/>
  <c r="B101" i="13" s="1"/>
  <c r="C102" i="12" s="1"/>
  <c r="B99" i="9"/>
  <c r="B102" i="13" s="1"/>
  <c r="C103" i="12" s="1"/>
  <c r="B100" i="9"/>
  <c r="B101" i="9"/>
  <c r="B104" i="13" s="1"/>
  <c r="C105" i="12" s="1"/>
  <c r="B102" i="9"/>
  <c r="B105" i="13" s="1"/>
  <c r="C106" i="12" s="1"/>
  <c r="B103" i="9"/>
  <c r="B104" i="9"/>
  <c r="B105" i="9"/>
  <c r="B108" i="13" s="1"/>
  <c r="B5" i="9"/>
  <c r="B8" i="13" s="1"/>
  <c r="C99" i="9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G6" i="7"/>
  <c r="J6" i="7" s="1"/>
  <c r="G7" i="7"/>
  <c r="G8" i="7"/>
  <c r="G9" i="7"/>
  <c r="I9" i="7" s="1"/>
  <c r="G10" i="7"/>
  <c r="G11" i="7"/>
  <c r="G12" i="7"/>
  <c r="J12" i="7" s="1"/>
  <c r="G13" i="7"/>
  <c r="G14" i="7"/>
  <c r="J14" i="7" s="1"/>
  <c r="G15" i="7"/>
  <c r="G16" i="7"/>
  <c r="G17" i="7"/>
  <c r="G18" i="7"/>
  <c r="G19" i="7"/>
  <c r="G20" i="7"/>
  <c r="J20" i="7" s="1"/>
  <c r="G21" i="7"/>
  <c r="G22" i="7"/>
  <c r="J22" i="7" s="1"/>
  <c r="G23" i="7"/>
  <c r="G24" i="7"/>
  <c r="G25" i="7"/>
  <c r="I25" i="7" s="1"/>
  <c r="G26" i="7"/>
  <c r="G27" i="7"/>
  <c r="G28" i="7"/>
  <c r="J28" i="7" s="1"/>
  <c r="G29" i="7"/>
  <c r="G30" i="7"/>
  <c r="J30" i="7" s="1"/>
  <c r="G31" i="7"/>
  <c r="G32" i="7"/>
  <c r="G33" i="7"/>
  <c r="I33" i="7" s="1"/>
  <c r="G34" i="7"/>
  <c r="G35" i="7"/>
  <c r="G36" i="7"/>
  <c r="J36" i="7" s="1"/>
  <c r="G37" i="7"/>
  <c r="G38" i="7"/>
  <c r="J38" i="7" s="1"/>
  <c r="G39" i="7"/>
  <c r="G40" i="7"/>
  <c r="J40" i="7" s="1"/>
  <c r="G41" i="7"/>
  <c r="J41" i="7" s="1"/>
  <c r="G42" i="7"/>
  <c r="G43" i="7"/>
  <c r="J43" i="7" s="1"/>
  <c r="G44" i="7"/>
  <c r="G45" i="7"/>
  <c r="J45" i="7" s="1"/>
  <c r="G46" i="7"/>
  <c r="G47" i="7"/>
  <c r="I47" i="7" s="1"/>
  <c r="G48" i="7"/>
  <c r="G49" i="7"/>
  <c r="I49" i="7" s="1"/>
  <c r="G50" i="7"/>
  <c r="G51" i="7"/>
  <c r="G52" i="7"/>
  <c r="J52" i="7" s="1"/>
  <c r="G53" i="7"/>
  <c r="G54" i="7"/>
  <c r="J54" i="7" s="1"/>
  <c r="G55" i="7"/>
  <c r="G56" i="7"/>
  <c r="G57" i="7"/>
  <c r="G58" i="7"/>
  <c r="G59" i="7"/>
  <c r="G60" i="7"/>
  <c r="G61" i="7"/>
  <c r="J61" i="7" s="1"/>
  <c r="G62" i="7"/>
  <c r="G63" i="7"/>
  <c r="G64" i="7"/>
  <c r="G65" i="7"/>
  <c r="G66" i="7"/>
  <c r="J66" i="7" s="1"/>
  <c r="G67" i="7"/>
  <c r="G68" i="7"/>
  <c r="G69" i="7"/>
  <c r="K69" i="7" s="1"/>
  <c r="G70" i="7"/>
  <c r="K70" i="7" s="1"/>
  <c r="G71" i="7"/>
  <c r="G72" i="7"/>
  <c r="J72" i="7" s="1"/>
  <c r="G73" i="7"/>
  <c r="J73" i="7" s="1"/>
  <c r="G74" i="7"/>
  <c r="J74" i="7" s="1"/>
  <c r="G75" i="7"/>
  <c r="G76" i="7"/>
  <c r="I76" i="7" s="1"/>
  <c r="G77" i="7"/>
  <c r="I77" i="7" s="1"/>
  <c r="G78" i="7"/>
  <c r="K78" i="7" s="1"/>
  <c r="G79" i="7"/>
  <c r="K79" i="7" s="1"/>
  <c r="G80" i="7"/>
  <c r="J80" i="7" s="1"/>
  <c r="G81" i="7"/>
  <c r="J81" i="7" s="1"/>
  <c r="G82" i="7"/>
  <c r="J82" i="7" s="1"/>
  <c r="G83" i="7"/>
  <c r="G84" i="7"/>
  <c r="I84" i="7" s="1"/>
  <c r="G85" i="7"/>
  <c r="I85" i="7" s="1"/>
  <c r="G86" i="7"/>
  <c r="K86" i="7" s="1"/>
  <c r="G87" i="7"/>
  <c r="K87" i="7" s="1"/>
  <c r="G88" i="7"/>
  <c r="J88" i="7" s="1"/>
  <c r="G89" i="7"/>
  <c r="J89" i="7" s="1"/>
  <c r="G90" i="7"/>
  <c r="J90" i="7" s="1"/>
  <c r="G91" i="7"/>
  <c r="G92" i="7"/>
  <c r="I92" i="7" s="1"/>
  <c r="G93" i="7"/>
  <c r="I93" i="7" s="1"/>
  <c r="G94" i="7"/>
  <c r="K94" i="7" s="1"/>
  <c r="G95" i="7"/>
  <c r="K95" i="7" s="1"/>
  <c r="G96" i="7"/>
  <c r="G97" i="7"/>
  <c r="G98" i="7"/>
  <c r="G99" i="7"/>
  <c r="G100" i="7"/>
  <c r="G101" i="7"/>
  <c r="K101" i="7" s="1"/>
  <c r="G102" i="7"/>
  <c r="K102" i="7" s="1"/>
  <c r="G103" i="7"/>
  <c r="G104" i="7"/>
  <c r="J104" i="7" s="1"/>
  <c r="G105" i="7"/>
  <c r="J105" i="7" s="1"/>
  <c r="B6" i="7"/>
  <c r="B7" i="7"/>
  <c r="B8" i="7"/>
  <c r="D8" i="7" s="1"/>
  <c r="B9" i="7"/>
  <c r="F9" i="7" s="1"/>
  <c r="B10" i="7"/>
  <c r="F10" i="7" s="1"/>
  <c r="B11" i="7"/>
  <c r="E11" i="7" s="1"/>
  <c r="B12" i="7"/>
  <c r="E12" i="7" s="1"/>
  <c r="B13" i="7"/>
  <c r="E13" i="7" s="1"/>
  <c r="B14" i="7"/>
  <c r="B15" i="7"/>
  <c r="B16" i="7"/>
  <c r="D16" i="7" s="1"/>
  <c r="B17" i="7"/>
  <c r="B18" i="7"/>
  <c r="F18" i="7" s="1"/>
  <c r="B19" i="7"/>
  <c r="E19" i="7" s="1"/>
  <c r="B20" i="7"/>
  <c r="F20" i="7" s="1"/>
  <c r="B21" i="7"/>
  <c r="E21" i="7" s="1"/>
  <c r="B22" i="7"/>
  <c r="D22" i="7" s="1"/>
  <c r="B23" i="7"/>
  <c r="B24" i="7"/>
  <c r="D24" i="7" s="1"/>
  <c r="B25" i="7"/>
  <c r="E25" i="7" s="1"/>
  <c r="B26" i="7"/>
  <c r="B27" i="7"/>
  <c r="E27" i="7" s="1"/>
  <c r="B28" i="7"/>
  <c r="F28" i="7" s="1"/>
  <c r="B29" i="7"/>
  <c r="E29" i="7" s="1"/>
  <c r="B30" i="7"/>
  <c r="D30" i="7" s="1"/>
  <c r="B31" i="7"/>
  <c r="B32" i="7"/>
  <c r="F32" i="7" s="1"/>
  <c r="B33" i="7"/>
  <c r="E33" i="7" s="1"/>
  <c r="B34" i="7"/>
  <c r="B35" i="7"/>
  <c r="E35" i="7" s="1"/>
  <c r="B36" i="7"/>
  <c r="F36" i="7" s="1"/>
  <c r="B37" i="7"/>
  <c r="E37" i="7" s="1"/>
  <c r="B38" i="7"/>
  <c r="D38" i="7" s="1"/>
  <c r="B39" i="7"/>
  <c r="B40" i="7"/>
  <c r="D40" i="7" s="1"/>
  <c r="B41" i="7"/>
  <c r="E41" i="7" s="1"/>
  <c r="B42" i="7"/>
  <c r="D42" i="7" s="1"/>
  <c r="B43" i="7"/>
  <c r="E43" i="7" s="1"/>
  <c r="B44" i="7"/>
  <c r="F44" i="7" s="1"/>
  <c r="B45" i="7"/>
  <c r="E45" i="7" s="1"/>
  <c r="B46" i="7"/>
  <c r="D46" i="7" s="1"/>
  <c r="B47" i="7"/>
  <c r="B48" i="7"/>
  <c r="F48" i="7" s="1"/>
  <c r="B49" i="7"/>
  <c r="E49" i="7" s="1"/>
  <c r="B50" i="7"/>
  <c r="D50" i="7" s="1"/>
  <c r="B51" i="7"/>
  <c r="B52" i="7"/>
  <c r="F52" i="7" s="1"/>
  <c r="B53" i="7"/>
  <c r="E53" i="7" s="1"/>
  <c r="B54" i="7"/>
  <c r="D54" i="7" s="1"/>
  <c r="B55" i="7"/>
  <c r="E55" i="7" s="1"/>
  <c r="B56" i="7"/>
  <c r="D56" i="7" s="1"/>
  <c r="B57" i="7"/>
  <c r="E57" i="7" s="1"/>
  <c r="B58" i="7"/>
  <c r="D58" i="7" s="1"/>
  <c r="B59" i="7"/>
  <c r="B60" i="7"/>
  <c r="F60" i="7" s="1"/>
  <c r="B61" i="7"/>
  <c r="E61" i="7" s="1"/>
  <c r="B62" i="7"/>
  <c r="D62" i="7" s="1"/>
  <c r="B63" i="7"/>
  <c r="E63" i="7" s="1"/>
  <c r="B64" i="7"/>
  <c r="F64" i="7" s="1"/>
  <c r="B65" i="7"/>
  <c r="E65" i="7" s="1"/>
  <c r="B66" i="7"/>
  <c r="D66" i="7" s="1"/>
  <c r="B67" i="7"/>
  <c r="B68" i="7"/>
  <c r="F68" i="7" s="1"/>
  <c r="B69" i="7"/>
  <c r="E69" i="7" s="1"/>
  <c r="B70" i="7"/>
  <c r="D70" i="7" s="1"/>
  <c r="B71" i="7"/>
  <c r="E71" i="7" s="1"/>
  <c r="B72" i="7"/>
  <c r="D72" i="7" s="1"/>
  <c r="B73" i="7"/>
  <c r="E73" i="7" s="1"/>
  <c r="B74" i="7"/>
  <c r="D74" i="7" s="1"/>
  <c r="B75" i="7"/>
  <c r="B76" i="7"/>
  <c r="C76" i="7" s="1"/>
  <c r="B77" i="7"/>
  <c r="F77" i="7" s="1"/>
  <c r="B78" i="7"/>
  <c r="D78" i="7" s="1"/>
  <c r="B79" i="7"/>
  <c r="D79" i="7" s="1"/>
  <c r="B80" i="7"/>
  <c r="C80" i="7" s="1"/>
  <c r="B81" i="7"/>
  <c r="F81" i="7" s="1"/>
  <c r="B82" i="7"/>
  <c r="B83" i="7"/>
  <c r="B84" i="7"/>
  <c r="C84" i="7" s="1"/>
  <c r="B85" i="7"/>
  <c r="E85" i="7" s="1"/>
  <c r="B86" i="7"/>
  <c r="D86" i="7" s="1"/>
  <c r="B87" i="7"/>
  <c r="B88" i="7"/>
  <c r="C88" i="7" s="1"/>
  <c r="B89" i="7"/>
  <c r="E89" i="7" s="1"/>
  <c r="B90" i="7"/>
  <c r="F90" i="7" s="1"/>
  <c r="B91" i="7"/>
  <c r="B92" i="7"/>
  <c r="C92" i="7" s="1"/>
  <c r="B93" i="7"/>
  <c r="F93" i="7" s="1"/>
  <c r="B94" i="7"/>
  <c r="D94" i="7" s="1"/>
  <c r="B95" i="7"/>
  <c r="D95" i="7" s="1"/>
  <c r="B96" i="7"/>
  <c r="C96" i="7" s="1"/>
  <c r="B97" i="7"/>
  <c r="E97" i="7" s="1"/>
  <c r="B98" i="7"/>
  <c r="B99" i="7"/>
  <c r="B100" i="7"/>
  <c r="C100" i="7" s="1"/>
  <c r="B101" i="7"/>
  <c r="E101" i="7" s="1"/>
  <c r="B102" i="7"/>
  <c r="D102" i="7" s="1"/>
  <c r="B103" i="7"/>
  <c r="B104" i="7"/>
  <c r="C104" i="7" s="1"/>
  <c r="B105" i="7"/>
  <c r="C105" i="7" s="1"/>
  <c r="L5" i="7"/>
  <c r="G5" i="7"/>
  <c r="B5" i="7"/>
  <c r="P11" i="5"/>
  <c r="R11" i="5" s="1"/>
  <c r="P12" i="5"/>
  <c r="R12" i="5" s="1"/>
  <c r="P13" i="5"/>
  <c r="P14" i="5"/>
  <c r="R14" i="5" s="1"/>
  <c r="P15" i="5"/>
  <c r="R15" i="5" s="1"/>
  <c r="P16" i="5"/>
  <c r="R16" i="5" s="1"/>
  <c r="P17" i="5"/>
  <c r="R17" i="5" s="1"/>
  <c r="P18" i="5"/>
  <c r="R18" i="5" s="1"/>
  <c r="P19" i="5"/>
  <c r="R19" i="5" s="1"/>
  <c r="P20" i="5"/>
  <c r="R20" i="5" s="1"/>
  <c r="P21" i="5"/>
  <c r="R21" i="5" s="1"/>
  <c r="P22" i="5"/>
  <c r="R22" i="5" s="1"/>
  <c r="P23" i="5"/>
  <c r="R23" i="5" s="1"/>
  <c r="P24" i="5"/>
  <c r="R24" i="5" s="1"/>
  <c r="P25" i="5"/>
  <c r="R25" i="5" s="1"/>
  <c r="P26" i="5"/>
  <c r="R26" i="5" s="1"/>
  <c r="P27" i="5"/>
  <c r="R27" i="5" s="1"/>
  <c r="P28" i="5"/>
  <c r="R28" i="5" s="1"/>
  <c r="P29" i="5"/>
  <c r="R29" i="5" s="1"/>
  <c r="P30" i="5"/>
  <c r="R30" i="5" s="1"/>
  <c r="P31" i="5"/>
  <c r="R31" i="5" s="1"/>
  <c r="P32" i="5"/>
  <c r="R32" i="5" s="1"/>
  <c r="P33" i="5"/>
  <c r="R33" i="5" s="1"/>
  <c r="P34" i="5"/>
  <c r="R34" i="5" s="1"/>
  <c r="P35" i="5"/>
  <c r="R35" i="5" s="1"/>
  <c r="P36" i="5"/>
  <c r="R36" i="5" s="1"/>
  <c r="P37" i="5"/>
  <c r="R37" i="5" s="1"/>
  <c r="P38" i="5"/>
  <c r="R38" i="5" s="1"/>
  <c r="P39" i="5"/>
  <c r="R39" i="5" s="1"/>
  <c r="P40" i="5"/>
  <c r="R40" i="5" s="1"/>
  <c r="P41" i="5"/>
  <c r="R41" i="5" s="1"/>
  <c r="P42" i="5"/>
  <c r="R42" i="5" s="1"/>
  <c r="P43" i="5"/>
  <c r="R43" i="5" s="1"/>
  <c r="P44" i="5"/>
  <c r="R44" i="5" s="1"/>
  <c r="P45" i="5"/>
  <c r="R45" i="5" s="1"/>
  <c r="P46" i="5"/>
  <c r="R46" i="5" s="1"/>
  <c r="P47" i="5"/>
  <c r="R47" i="5" s="1"/>
  <c r="P48" i="5"/>
  <c r="R48" i="5" s="1"/>
  <c r="P49" i="5"/>
  <c r="R49" i="5" s="1"/>
  <c r="P50" i="5"/>
  <c r="R50" i="5" s="1"/>
  <c r="P51" i="5"/>
  <c r="R51" i="5" s="1"/>
  <c r="P52" i="5"/>
  <c r="R52" i="5" s="1"/>
  <c r="P53" i="5"/>
  <c r="R53" i="5" s="1"/>
  <c r="P54" i="5"/>
  <c r="R54" i="5" s="1"/>
  <c r="P55" i="5"/>
  <c r="R55" i="5" s="1"/>
  <c r="P56" i="5"/>
  <c r="R56" i="5" s="1"/>
  <c r="P57" i="5"/>
  <c r="R57" i="5" s="1"/>
  <c r="P58" i="5"/>
  <c r="R58" i="5" s="1"/>
  <c r="P59" i="5"/>
  <c r="R59" i="5" s="1"/>
  <c r="P60" i="5"/>
  <c r="R60" i="5" s="1"/>
  <c r="P61" i="5"/>
  <c r="R61" i="5" s="1"/>
  <c r="P62" i="5"/>
  <c r="R62" i="5" s="1"/>
  <c r="P63" i="5"/>
  <c r="R63" i="5" s="1"/>
  <c r="P64" i="5"/>
  <c r="R64" i="5" s="1"/>
  <c r="P65" i="5"/>
  <c r="R65" i="5" s="1"/>
  <c r="P66" i="5"/>
  <c r="R66" i="5" s="1"/>
  <c r="P67" i="5"/>
  <c r="R67" i="5" s="1"/>
  <c r="P68" i="5"/>
  <c r="R68" i="5" s="1"/>
  <c r="P69" i="5"/>
  <c r="R69" i="5" s="1"/>
  <c r="P70" i="5"/>
  <c r="R70" i="5" s="1"/>
  <c r="P71" i="5"/>
  <c r="R71" i="5" s="1"/>
  <c r="P72" i="5"/>
  <c r="R72" i="5" s="1"/>
  <c r="P73" i="5"/>
  <c r="R73" i="5" s="1"/>
  <c r="P74" i="5"/>
  <c r="R74" i="5" s="1"/>
  <c r="P75" i="5"/>
  <c r="R75" i="5" s="1"/>
  <c r="P76" i="5"/>
  <c r="R76" i="5" s="1"/>
  <c r="P77" i="5"/>
  <c r="R77" i="5" s="1"/>
  <c r="P78" i="5"/>
  <c r="R78" i="5" s="1"/>
  <c r="P79" i="5"/>
  <c r="R79" i="5" s="1"/>
  <c r="P80" i="5"/>
  <c r="R80" i="5" s="1"/>
  <c r="P81" i="5"/>
  <c r="R81" i="5" s="1"/>
  <c r="P82" i="5"/>
  <c r="R82" i="5" s="1"/>
  <c r="P83" i="5"/>
  <c r="R83" i="5" s="1"/>
  <c r="P84" i="5"/>
  <c r="R84" i="5" s="1"/>
  <c r="P85" i="5"/>
  <c r="R85" i="5" s="1"/>
  <c r="P86" i="5"/>
  <c r="R86" i="5" s="1"/>
  <c r="P87" i="5"/>
  <c r="R87" i="5" s="1"/>
  <c r="P88" i="5"/>
  <c r="R88" i="5" s="1"/>
  <c r="P89" i="5"/>
  <c r="R89" i="5" s="1"/>
  <c r="P90" i="5"/>
  <c r="R90" i="5" s="1"/>
  <c r="P91" i="5"/>
  <c r="R91" i="5" s="1"/>
  <c r="P92" i="5"/>
  <c r="R92" i="5" s="1"/>
  <c r="P93" i="5"/>
  <c r="R93" i="5" s="1"/>
  <c r="P94" i="5"/>
  <c r="R94" i="5" s="1"/>
  <c r="P95" i="5"/>
  <c r="R95" i="5" s="1"/>
  <c r="P96" i="5"/>
  <c r="R96" i="5" s="1"/>
  <c r="P97" i="5"/>
  <c r="R97" i="5" s="1"/>
  <c r="P98" i="5"/>
  <c r="R98" i="5" s="1"/>
  <c r="P99" i="5"/>
  <c r="R99" i="5" s="1"/>
  <c r="P100" i="5"/>
  <c r="R100" i="5" s="1"/>
  <c r="P101" i="5"/>
  <c r="R101" i="5" s="1"/>
  <c r="P102" i="5"/>
  <c r="R102" i="5" s="1"/>
  <c r="P103" i="5"/>
  <c r="R103" i="5" s="1"/>
  <c r="P104" i="5"/>
  <c r="R104" i="5" s="1"/>
  <c r="P105" i="5"/>
  <c r="R105" i="5" s="1"/>
  <c r="P106" i="5"/>
  <c r="R106" i="5" s="1"/>
  <c r="P107" i="5"/>
  <c r="R107" i="5" s="1"/>
  <c r="P108" i="5"/>
  <c r="R108" i="5" s="1"/>
  <c r="P109" i="5"/>
  <c r="R109" i="5" s="1"/>
  <c r="P110" i="5"/>
  <c r="P10" i="5"/>
  <c r="R10" i="5" s="1"/>
  <c r="T10" i="5" s="1"/>
  <c r="S11" i="5" s="1"/>
  <c r="Q11" i="5"/>
  <c r="Q12" i="5" s="1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0" i="5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F76" i="9" l="1"/>
  <c r="D39" i="9"/>
  <c r="D59" i="9"/>
  <c r="H23" i="9"/>
  <c r="I100" i="9"/>
  <c r="K92" i="9"/>
  <c r="K76" i="9"/>
  <c r="I68" i="9"/>
  <c r="H60" i="9"/>
  <c r="H56" i="9"/>
  <c r="I48" i="9"/>
  <c r="K40" i="9"/>
  <c r="H28" i="9"/>
  <c r="K45" i="9"/>
  <c r="H37" i="9"/>
  <c r="E92" i="7"/>
  <c r="F85" i="7"/>
  <c r="D64" i="7"/>
  <c r="D32" i="7"/>
  <c r="C7" i="9"/>
  <c r="C10" i="13" s="1"/>
  <c r="D11" i="12" s="1"/>
  <c r="C19" i="9"/>
  <c r="C22" i="13" s="1"/>
  <c r="D23" i="12" s="1"/>
  <c r="C56" i="9"/>
  <c r="E104" i="9"/>
  <c r="F84" i="7"/>
  <c r="E76" i="7"/>
  <c r="D48" i="7"/>
  <c r="J70" i="9"/>
  <c r="F74" i="7"/>
  <c r="J11" i="9"/>
  <c r="F26" i="9"/>
  <c r="F104" i="7"/>
  <c r="E81" i="7"/>
  <c r="F72" i="7"/>
  <c r="F40" i="7"/>
  <c r="C20" i="9"/>
  <c r="C23" i="13" s="1"/>
  <c r="D24" i="12" s="1"/>
  <c r="E42" i="9"/>
  <c r="I50" i="9"/>
  <c r="D62" i="9"/>
  <c r="E80" i="9"/>
  <c r="E96" i="9"/>
  <c r="C44" i="9"/>
  <c r="C36" i="9"/>
  <c r="D32" i="9"/>
  <c r="H24" i="9"/>
  <c r="D20" i="9"/>
  <c r="D16" i="9"/>
  <c r="H12" i="9"/>
  <c r="C8" i="9"/>
  <c r="C11" i="13" s="1"/>
  <c r="D12" i="12" s="1"/>
  <c r="J73" i="9"/>
  <c r="H65" i="9"/>
  <c r="J57" i="9"/>
  <c r="I49" i="9"/>
  <c r="I21" i="9"/>
  <c r="J31" i="9"/>
  <c r="F100" i="7"/>
  <c r="F88" i="7"/>
  <c r="F56" i="7"/>
  <c r="F24" i="7"/>
  <c r="F8" i="7"/>
  <c r="K15" i="9"/>
  <c r="K35" i="9"/>
  <c r="I43" i="9"/>
  <c r="F88" i="9"/>
  <c r="B48" i="13"/>
  <c r="C49" i="12" s="1"/>
  <c r="D45" i="9"/>
  <c r="H5" i="9"/>
  <c r="E5" i="9"/>
  <c r="J34" i="9"/>
  <c r="C34" i="9"/>
  <c r="C37" i="13" s="1"/>
  <c r="D38" i="12" s="1"/>
  <c r="I30" i="9"/>
  <c r="F30" i="9"/>
  <c r="E30" i="9"/>
  <c r="C26" i="9"/>
  <c r="C29" i="13" s="1"/>
  <c r="D30" i="12" s="1"/>
  <c r="J26" i="9"/>
  <c r="J22" i="9"/>
  <c r="C22" i="9"/>
  <c r="C25" i="13" s="1"/>
  <c r="D26" i="12" s="1"/>
  <c r="E18" i="9"/>
  <c r="I18" i="9"/>
  <c r="F18" i="9"/>
  <c r="J14" i="9"/>
  <c r="C14" i="9"/>
  <c r="C17" i="13" s="1"/>
  <c r="D18" i="12" s="1"/>
  <c r="I10" i="9"/>
  <c r="F10" i="9"/>
  <c r="E10" i="9"/>
  <c r="E6" i="9"/>
  <c r="I6" i="9"/>
  <c r="F6" i="9"/>
  <c r="E104" i="7"/>
  <c r="F97" i="7"/>
  <c r="D80" i="7"/>
  <c r="D76" i="7"/>
  <c r="K77" i="7"/>
  <c r="J6" i="9"/>
  <c r="C10" i="9"/>
  <c r="C13" i="13" s="1"/>
  <c r="D14" i="12" s="1"/>
  <c r="F14" i="9"/>
  <c r="J19" i="9"/>
  <c r="I22" i="9"/>
  <c r="E26" i="9"/>
  <c r="C30" i="9"/>
  <c r="C33" i="13" s="1"/>
  <c r="D34" i="12" s="1"/>
  <c r="F34" i="9"/>
  <c r="D36" i="9"/>
  <c r="E40" i="9"/>
  <c r="J44" i="9"/>
  <c r="I54" i="9"/>
  <c r="C60" i="9"/>
  <c r="C63" i="13" s="1"/>
  <c r="D64" i="12" s="1"/>
  <c r="E78" i="9"/>
  <c r="F92" i="9"/>
  <c r="F105" i="7"/>
  <c r="F101" i="7"/>
  <c r="K85" i="7"/>
  <c r="B106" i="13"/>
  <c r="C107" i="12" s="1"/>
  <c r="C103" i="9"/>
  <c r="C106" i="13" s="1"/>
  <c r="D107" i="12" s="1"/>
  <c r="B58" i="13"/>
  <c r="C59" i="12" s="1"/>
  <c r="F55" i="9"/>
  <c r="B38" i="13"/>
  <c r="C39" i="12" s="1"/>
  <c r="C35" i="9"/>
  <c r="C38" i="13" s="1"/>
  <c r="D39" i="12" s="1"/>
  <c r="B30" i="13"/>
  <c r="C31" i="12" s="1"/>
  <c r="C27" i="9"/>
  <c r="C30" i="13" s="1"/>
  <c r="D31" i="12" s="1"/>
  <c r="B26" i="13"/>
  <c r="C27" i="12" s="1"/>
  <c r="C23" i="9"/>
  <c r="C26" i="13" s="1"/>
  <c r="D27" i="12" s="1"/>
  <c r="B18" i="13"/>
  <c r="C19" i="12" s="1"/>
  <c r="C15" i="9"/>
  <c r="C18" i="13" s="1"/>
  <c r="D19" i="12" s="1"/>
  <c r="D19" i="13" s="1"/>
  <c r="E20" i="12" s="1"/>
  <c r="C5" i="7"/>
  <c r="D105" i="7"/>
  <c r="D96" i="7"/>
  <c r="D92" i="7"/>
  <c r="E88" i="7"/>
  <c r="J5" i="9"/>
  <c r="I7" i="9"/>
  <c r="C11" i="9"/>
  <c r="C14" i="13" s="1"/>
  <c r="D15" i="12" s="1"/>
  <c r="I14" i="9"/>
  <c r="J18" i="9"/>
  <c r="F22" i="9"/>
  <c r="C24" i="9"/>
  <c r="K27" i="9"/>
  <c r="C31" i="9"/>
  <c r="C34" i="13" s="1"/>
  <c r="D35" i="12" s="1"/>
  <c r="I34" i="9"/>
  <c r="I38" i="9"/>
  <c r="F47" i="9"/>
  <c r="H51" i="9"/>
  <c r="I62" i="9"/>
  <c r="F85" i="9"/>
  <c r="D84" i="9"/>
  <c r="J105" i="9"/>
  <c r="C97" i="9"/>
  <c r="D89" i="9"/>
  <c r="H77" i="9"/>
  <c r="E69" i="9"/>
  <c r="F41" i="9"/>
  <c r="D25" i="9"/>
  <c r="D9" i="9"/>
  <c r="J102" i="9"/>
  <c r="I98" i="9"/>
  <c r="I90" i="9"/>
  <c r="J86" i="9"/>
  <c r="I82" i="9"/>
  <c r="I78" i="9"/>
  <c r="I70" i="9"/>
  <c r="J66" i="9"/>
  <c r="I58" i="9"/>
  <c r="K54" i="9"/>
  <c r="B107" i="11"/>
  <c r="C108" i="6" s="1"/>
  <c r="C108" i="11" s="1"/>
  <c r="B103" i="11"/>
  <c r="C104" i="6" s="1"/>
  <c r="B99" i="11"/>
  <c r="C100" i="6" s="1"/>
  <c r="B95" i="11"/>
  <c r="C96" i="6" s="1"/>
  <c r="B91" i="11"/>
  <c r="C92" i="6" s="1"/>
  <c r="B87" i="11"/>
  <c r="C88" i="6" s="1"/>
  <c r="B83" i="11"/>
  <c r="C84" i="6" s="1"/>
  <c r="B79" i="11"/>
  <c r="C80" i="6" s="1"/>
  <c r="B75" i="11"/>
  <c r="C76" i="6" s="1"/>
  <c r="B71" i="11"/>
  <c r="C72" i="6" s="1"/>
  <c r="B67" i="11"/>
  <c r="C68" i="6" s="1"/>
  <c r="B63" i="11"/>
  <c r="C64" i="6" s="1"/>
  <c r="B59" i="11"/>
  <c r="C60" i="6" s="1"/>
  <c r="B55" i="11"/>
  <c r="C56" i="6" s="1"/>
  <c r="B51" i="11"/>
  <c r="C52" i="6" s="1"/>
  <c r="B47" i="11"/>
  <c r="C48" i="6" s="1"/>
  <c r="B43" i="11"/>
  <c r="C44" i="6" s="1"/>
  <c r="B39" i="11"/>
  <c r="C40" i="6" s="1"/>
  <c r="B35" i="11"/>
  <c r="C36" i="6" s="1"/>
  <c r="B31" i="11"/>
  <c r="C32" i="6" s="1"/>
  <c r="B27" i="11"/>
  <c r="C28" i="6" s="1"/>
  <c r="B23" i="11"/>
  <c r="C24" i="6" s="1"/>
  <c r="B19" i="11"/>
  <c r="C20" i="6" s="1"/>
  <c r="B15" i="11"/>
  <c r="C16" i="6" s="1"/>
  <c r="B11" i="11"/>
  <c r="C12" i="6" s="1"/>
  <c r="C95" i="9"/>
  <c r="C91" i="9"/>
  <c r="C94" i="13" s="1"/>
  <c r="D95" i="12" s="1"/>
  <c r="K83" i="9"/>
  <c r="K79" i="9"/>
  <c r="K75" i="9"/>
  <c r="C71" i="9"/>
  <c r="C74" i="13" s="1"/>
  <c r="D75" i="12" s="1"/>
  <c r="C67" i="9"/>
  <c r="C70" i="13" s="1"/>
  <c r="D71" i="12" s="1"/>
  <c r="D63" i="9"/>
  <c r="F51" i="9"/>
  <c r="H47" i="9"/>
  <c r="D43" i="9"/>
  <c r="H39" i="9"/>
  <c r="K100" i="9"/>
  <c r="I92" i="9"/>
  <c r="K80" i="9"/>
  <c r="I76" i="9"/>
  <c r="I64" i="9"/>
  <c r="I60" i="9"/>
  <c r="J56" i="9"/>
  <c r="J52" i="9"/>
  <c r="J48" i="9"/>
  <c r="C48" i="9"/>
  <c r="F56" i="9"/>
  <c r="F64" i="9"/>
  <c r="C9" i="12"/>
  <c r="C9" i="13" s="1"/>
  <c r="D10" i="12" s="1"/>
  <c r="C102" i="13"/>
  <c r="D103" i="12" s="1"/>
  <c r="B97" i="13"/>
  <c r="C98" i="12" s="1"/>
  <c r="E94" i="9"/>
  <c r="B89" i="13"/>
  <c r="C90" i="12" s="1"/>
  <c r="E86" i="9"/>
  <c r="B65" i="13"/>
  <c r="C66" i="12" s="1"/>
  <c r="C62" i="9"/>
  <c r="C65" i="13" s="1"/>
  <c r="D66" i="12" s="1"/>
  <c r="B49" i="13"/>
  <c r="C50" i="12" s="1"/>
  <c r="E46" i="9"/>
  <c r="B107" i="13"/>
  <c r="C108" i="12" s="1"/>
  <c r="F104" i="9"/>
  <c r="B103" i="13"/>
  <c r="C104" i="12" s="1"/>
  <c r="F100" i="9"/>
  <c r="B99" i="13"/>
  <c r="C100" i="12" s="1"/>
  <c r="F96" i="9"/>
  <c r="B87" i="13"/>
  <c r="C88" i="12" s="1"/>
  <c r="E84" i="9"/>
  <c r="B75" i="13"/>
  <c r="C76" i="12" s="1"/>
  <c r="F72" i="9"/>
  <c r="B71" i="13"/>
  <c r="C72" i="12" s="1"/>
  <c r="E68" i="9"/>
  <c r="B63" i="13"/>
  <c r="C64" i="12" s="1"/>
  <c r="D60" i="9"/>
  <c r="B47" i="13"/>
  <c r="C48" i="12" s="1"/>
  <c r="E44" i="9"/>
  <c r="J74" i="9"/>
  <c r="I74" i="9"/>
  <c r="K62" i="9"/>
  <c r="H62" i="9"/>
  <c r="F91" i="9"/>
  <c r="B94" i="13"/>
  <c r="C95" i="12" s="1"/>
  <c r="C87" i="9"/>
  <c r="B90" i="13"/>
  <c r="C91" i="12" s="1"/>
  <c r="C83" i="9"/>
  <c r="C86" i="13" s="1"/>
  <c r="D87" i="12" s="1"/>
  <c r="B86" i="13"/>
  <c r="C87" i="12" s="1"/>
  <c r="C79" i="9"/>
  <c r="C82" i="13" s="1"/>
  <c r="D83" i="12" s="1"/>
  <c r="B82" i="13"/>
  <c r="C83" i="12" s="1"/>
  <c r="C75" i="9"/>
  <c r="C78" i="13" s="1"/>
  <c r="D79" i="12" s="1"/>
  <c r="B78" i="13"/>
  <c r="C79" i="12" s="1"/>
  <c r="C51" i="9"/>
  <c r="C54" i="13" s="1"/>
  <c r="D55" i="12" s="1"/>
  <c r="B54" i="13"/>
  <c r="C55" i="12" s="1"/>
  <c r="C47" i="9"/>
  <c r="B50" i="13"/>
  <c r="C51" i="12" s="1"/>
  <c r="C43" i="9"/>
  <c r="C46" i="13" s="1"/>
  <c r="D47" i="12" s="1"/>
  <c r="B46" i="13"/>
  <c r="C47" i="12" s="1"/>
  <c r="C39" i="9"/>
  <c r="C42" i="13" s="1"/>
  <c r="D43" i="12" s="1"/>
  <c r="B42" i="13"/>
  <c r="C43" i="12" s="1"/>
  <c r="E100" i="9"/>
  <c r="K96" i="9"/>
  <c r="E92" i="9"/>
  <c r="E88" i="9"/>
  <c r="F84" i="9"/>
  <c r="F80" i="9"/>
  <c r="E76" i="9"/>
  <c r="E72" i="9"/>
  <c r="D68" i="9"/>
  <c r="K64" i="9"/>
  <c r="J60" i="9"/>
  <c r="K56" i="9"/>
  <c r="K52" i="9"/>
  <c r="K48" i="9"/>
  <c r="I44" i="9"/>
  <c r="C40" i="9"/>
  <c r="H36" i="9"/>
  <c r="H32" i="9"/>
  <c r="C28" i="9"/>
  <c r="D24" i="9"/>
  <c r="H20" i="9"/>
  <c r="H16" i="9"/>
  <c r="C12" i="9"/>
  <c r="C15" i="13" s="1"/>
  <c r="D16" i="12" s="1"/>
  <c r="D8" i="9"/>
  <c r="K101" i="9"/>
  <c r="K81" i="9"/>
  <c r="K61" i="9"/>
  <c r="I53" i="9"/>
  <c r="J33" i="9"/>
  <c r="H29" i="9"/>
  <c r="I25" i="9"/>
  <c r="J17" i="9"/>
  <c r="H13" i="9"/>
  <c r="I9" i="9"/>
  <c r="C21" i="13"/>
  <c r="D22" i="12" s="1"/>
  <c r="I5" i="9"/>
  <c r="I102" i="9"/>
  <c r="I94" i="9"/>
  <c r="K103" i="9"/>
  <c r="K99" i="9"/>
  <c r="K91" i="9"/>
  <c r="K87" i="9"/>
  <c r="K63" i="9"/>
  <c r="J51" i="9"/>
  <c r="J47" i="9"/>
  <c r="H43" i="9"/>
  <c r="J39" i="9"/>
  <c r="I35" i="9"/>
  <c r="I31" i="9"/>
  <c r="I27" i="9"/>
  <c r="K23" i="9"/>
  <c r="H19" i="9"/>
  <c r="H15" i="9"/>
  <c r="H11" i="9"/>
  <c r="J7" i="9"/>
  <c r="K5" i="7"/>
  <c r="J5" i="7"/>
  <c r="H5" i="7"/>
  <c r="C99" i="7"/>
  <c r="F99" i="7"/>
  <c r="C91" i="7"/>
  <c r="F91" i="7"/>
  <c r="C83" i="7"/>
  <c r="F83" i="7"/>
  <c r="C75" i="7"/>
  <c r="F75" i="7"/>
  <c r="C67" i="7"/>
  <c r="D67" i="7"/>
  <c r="F67" i="7"/>
  <c r="C59" i="7"/>
  <c r="D59" i="7"/>
  <c r="F59" i="7"/>
  <c r="C51" i="7"/>
  <c r="D51" i="7"/>
  <c r="F51" i="7"/>
  <c r="C47" i="7"/>
  <c r="D47" i="7"/>
  <c r="F47" i="7"/>
  <c r="C39" i="7"/>
  <c r="D39" i="7"/>
  <c r="F39" i="7"/>
  <c r="C31" i="7"/>
  <c r="D31" i="7"/>
  <c r="F31" i="7"/>
  <c r="C23" i="7"/>
  <c r="D23" i="7"/>
  <c r="F23" i="7"/>
  <c r="C15" i="7"/>
  <c r="F15" i="7"/>
  <c r="E15" i="7"/>
  <c r="C7" i="7"/>
  <c r="F7" i="7"/>
  <c r="E7" i="7"/>
  <c r="H99" i="7"/>
  <c r="J99" i="7"/>
  <c r="K99" i="7"/>
  <c r="H91" i="7"/>
  <c r="J91" i="7"/>
  <c r="K91" i="7"/>
  <c r="H83" i="7"/>
  <c r="J83" i="7"/>
  <c r="K83" i="7"/>
  <c r="H75" i="7"/>
  <c r="J75" i="7"/>
  <c r="K75" i="7"/>
  <c r="H67" i="7"/>
  <c r="J67" i="7"/>
  <c r="K67" i="7"/>
  <c r="K59" i="7"/>
  <c r="H59" i="7"/>
  <c r="I59" i="7"/>
  <c r="K51" i="7"/>
  <c r="H51" i="7"/>
  <c r="J51" i="7"/>
  <c r="K39" i="7"/>
  <c r="H39" i="7"/>
  <c r="J39" i="7"/>
  <c r="I39" i="7"/>
  <c r="K31" i="7"/>
  <c r="H31" i="7"/>
  <c r="J31" i="7"/>
  <c r="I31" i="7"/>
  <c r="K23" i="7"/>
  <c r="H23" i="7"/>
  <c r="J23" i="7"/>
  <c r="I23" i="7"/>
  <c r="K15" i="7"/>
  <c r="H15" i="7"/>
  <c r="J15" i="7"/>
  <c r="I15" i="7"/>
  <c r="K7" i="7"/>
  <c r="H7" i="7"/>
  <c r="J7" i="7"/>
  <c r="I7" i="7"/>
  <c r="E5" i="7"/>
  <c r="E83" i="7"/>
  <c r="E67" i="7"/>
  <c r="E59" i="7"/>
  <c r="I99" i="7"/>
  <c r="C98" i="7"/>
  <c r="E98" i="7"/>
  <c r="C90" i="7"/>
  <c r="E90" i="7"/>
  <c r="C82" i="7"/>
  <c r="E82" i="7"/>
  <c r="C70" i="7"/>
  <c r="E70" i="7"/>
  <c r="C62" i="7"/>
  <c r="E62" i="7"/>
  <c r="C54" i="7"/>
  <c r="E54" i="7"/>
  <c r="C46" i="7"/>
  <c r="C49" i="11" s="1"/>
  <c r="D50" i="6" s="1"/>
  <c r="E46" i="7"/>
  <c r="C38" i="7"/>
  <c r="E38" i="7"/>
  <c r="C34" i="7"/>
  <c r="E34" i="7"/>
  <c r="C26" i="7"/>
  <c r="E26" i="7"/>
  <c r="C14" i="7"/>
  <c r="E14" i="7"/>
  <c r="F14" i="7"/>
  <c r="C6" i="7"/>
  <c r="E6" i="7"/>
  <c r="F6" i="7"/>
  <c r="H98" i="7"/>
  <c r="I98" i="7"/>
  <c r="K98" i="7"/>
  <c r="F102" i="7"/>
  <c r="D99" i="7"/>
  <c r="E95" i="7"/>
  <c r="D90" i="7"/>
  <c r="F86" i="7"/>
  <c r="D83" i="7"/>
  <c r="E79" i="7"/>
  <c r="F66" i="7"/>
  <c r="F58" i="7"/>
  <c r="F50" i="7"/>
  <c r="F42" i="7"/>
  <c r="F34" i="7"/>
  <c r="F26" i="7"/>
  <c r="D15" i="7"/>
  <c r="J98" i="7"/>
  <c r="I91" i="7"/>
  <c r="J59" i="7"/>
  <c r="C101" i="7"/>
  <c r="D101" i="7"/>
  <c r="C97" i="7"/>
  <c r="D97" i="7"/>
  <c r="C93" i="7"/>
  <c r="D93" i="7"/>
  <c r="C89" i="7"/>
  <c r="D89" i="7"/>
  <c r="C85" i="7"/>
  <c r="D85" i="7"/>
  <c r="C81" i="7"/>
  <c r="D81" i="7"/>
  <c r="C77" i="7"/>
  <c r="D77" i="7"/>
  <c r="C73" i="7"/>
  <c r="D73" i="7"/>
  <c r="C69" i="7"/>
  <c r="F69" i="7"/>
  <c r="D69" i="7"/>
  <c r="C65" i="7"/>
  <c r="F65" i="7"/>
  <c r="D65" i="7"/>
  <c r="C61" i="7"/>
  <c r="F61" i="7"/>
  <c r="D61" i="7"/>
  <c r="C57" i="7"/>
  <c r="F57" i="7"/>
  <c r="D57" i="7"/>
  <c r="C53" i="7"/>
  <c r="F53" i="7"/>
  <c r="D53" i="7"/>
  <c r="C49" i="7"/>
  <c r="F49" i="7"/>
  <c r="D49" i="7"/>
  <c r="C45" i="7"/>
  <c r="F45" i="7"/>
  <c r="D45" i="7"/>
  <c r="C41" i="7"/>
  <c r="F41" i="7"/>
  <c r="D41" i="7"/>
  <c r="C37" i="7"/>
  <c r="F37" i="7"/>
  <c r="D37" i="7"/>
  <c r="C33" i="7"/>
  <c r="F33" i="7"/>
  <c r="D33" i="7"/>
  <c r="C29" i="7"/>
  <c r="F29" i="7"/>
  <c r="D29" i="7"/>
  <c r="C25" i="7"/>
  <c r="F25" i="7"/>
  <c r="D25" i="7"/>
  <c r="C21" i="7"/>
  <c r="F21" i="7"/>
  <c r="D21" i="7"/>
  <c r="C17" i="7"/>
  <c r="D17" i="7"/>
  <c r="E17" i="7"/>
  <c r="C13" i="7"/>
  <c r="D13" i="7"/>
  <c r="F13" i="7"/>
  <c r="C9" i="7"/>
  <c r="D9" i="7"/>
  <c r="E9" i="7"/>
  <c r="H105" i="7"/>
  <c r="K105" i="7"/>
  <c r="I105" i="7"/>
  <c r="H101" i="7"/>
  <c r="J101" i="7"/>
  <c r="H97" i="7"/>
  <c r="I97" i="7"/>
  <c r="K97" i="7"/>
  <c r="H93" i="7"/>
  <c r="J93" i="7"/>
  <c r="H89" i="7"/>
  <c r="K89" i="7"/>
  <c r="I89" i="7"/>
  <c r="H85" i="7"/>
  <c r="J85" i="7"/>
  <c r="H81" i="7"/>
  <c r="I81" i="7"/>
  <c r="K81" i="7"/>
  <c r="H77" i="7"/>
  <c r="J77" i="7"/>
  <c r="H73" i="7"/>
  <c r="K73" i="7"/>
  <c r="I73" i="7"/>
  <c r="H69" i="7"/>
  <c r="J69" i="7"/>
  <c r="K65" i="7"/>
  <c r="H65" i="7"/>
  <c r="J65" i="7"/>
  <c r="K61" i="7"/>
  <c r="H61" i="7"/>
  <c r="I61" i="7"/>
  <c r="K57" i="7"/>
  <c r="H57" i="7"/>
  <c r="I57" i="7"/>
  <c r="K53" i="7"/>
  <c r="H53" i="7"/>
  <c r="I53" i="7"/>
  <c r="J53" i="7"/>
  <c r="K49" i="7"/>
  <c r="H49" i="7"/>
  <c r="J49" i="7"/>
  <c r="K45" i="7"/>
  <c r="H45" i="7"/>
  <c r="I45" i="7"/>
  <c r="K41" i="7"/>
  <c r="H41" i="7"/>
  <c r="I41" i="7"/>
  <c r="K37" i="7"/>
  <c r="H37" i="7"/>
  <c r="I37" i="7"/>
  <c r="J37" i="7"/>
  <c r="K33" i="7"/>
  <c r="H33" i="7"/>
  <c r="J33" i="7"/>
  <c r="K29" i="7"/>
  <c r="H29" i="7"/>
  <c r="J29" i="7"/>
  <c r="I29" i="7"/>
  <c r="K25" i="7"/>
  <c r="H25" i="7"/>
  <c r="J25" i="7"/>
  <c r="K21" i="7"/>
  <c r="H21" i="7"/>
  <c r="J21" i="7"/>
  <c r="I21" i="7"/>
  <c r="K17" i="7"/>
  <c r="H17" i="7"/>
  <c r="J17" i="7"/>
  <c r="K13" i="7"/>
  <c r="H13" i="7"/>
  <c r="J13" i="7"/>
  <c r="I13" i="7"/>
  <c r="K9" i="7"/>
  <c r="H9" i="7"/>
  <c r="J9" i="7"/>
  <c r="E105" i="7"/>
  <c r="D104" i="7"/>
  <c r="E100" i="7"/>
  <c r="F98" i="7"/>
  <c r="F96" i="7"/>
  <c r="E93" i="7"/>
  <c r="E91" i="7"/>
  <c r="F89" i="7"/>
  <c r="D88" i="7"/>
  <c r="E84" i="7"/>
  <c r="F82" i="7"/>
  <c r="F80" i="7"/>
  <c r="E77" i="7"/>
  <c r="E75" i="7"/>
  <c r="F73" i="7"/>
  <c r="E47" i="7"/>
  <c r="E39" i="7"/>
  <c r="D34" i="7"/>
  <c r="E31" i="7"/>
  <c r="D26" i="7"/>
  <c r="E23" i="7"/>
  <c r="F17" i="7"/>
  <c r="D14" i="7"/>
  <c r="D7" i="7"/>
  <c r="I101" i="7"/>
  <c r="J97" i="7"/>
  <c r="K93" i="7"/>
  <c r="I83" i="7"/>
  <c r="I69" i="7"/>
  <c r="I65" i="7"/>
  <c r="J57" i="7"/>
  <c r="I51" i="7"/>
  <c r="I17" i="7"/>
  <c r="C103" i="7"/>
  <c r="F103" i="7"/>
  <c r="C95" i="7"/>
  <c r="F95" i="7"/>
  <c r="C87" i="7"/>
  <c r="C90" i="11" s="1"/>
  <c r="D91" i="6" s="1"/>
  <c r="F87" i="7"/>
  <c r="C79" i="7"/>
  <c r="F79" i="7"/>
  <c r="C71" i="7"/>
  <c r="D71" i="7"/>
  <c r="F71" i="7"/>
  <c r="C63" i="7"/>
  <c r="D63" i="7"/>
  <c r="F63" i="7"/>
  <c r="C55" i="7"/>
  <c r="D55" i="7"/>
  <c r="F55" i="7"/>
  <c r="C43" i="7"/>
  <c r="D43" i="7"/>
  <c r="F43" i="7"/>
  <c r="C35" i="7"/>
  <c r="D35" i="7"/>
  <c r="F35" i="7"/>
  <c r="C27" i="7"/>
  <c r="D27" i="7"/>
  <c r="F27" i="7"/>
  <c r="C19" i="7"/>
  <c r="D19" i="7"/>
  <c r="F19" i="7"/>
  <c r="C11" i="7"/>
  <c r="F11" i="7"/>
  <c r="D11" i="7"/>
  <c r="H103" i="7"/>
  <c r="J103" i="7"/>
  <c r="I103" i="7"/>
  <c r="H95" i="7"/>
  <c r="J95" i="7"/>
  <c r="I95" i="7"/>
  <c r="H87" i="7"/>
  <c r="J87" i="7"/>
  <c r="I87" i="7"/>
  <c r="H79" i="7"/>
  <c r="J79" i="7"/>
  <c r="I79" i="7"/>
  <c r="H71" i="7"/>
  <c r="J71" i="7"/>
  <c r="I71" i="7"/>
  <c r="K63" i="7"/>
  <c r="H63" i="7"/>
  <c r="J63" i="7"/>
  <c r="K55" i="7"/>
  <c r="H55" i="7"/>
  <c r="J55" i="7"/>
  <c r="I55" i="7"/>
  <c r="K47" i="7"/>
  <c r="H47" i="7"/>
  <c r="J47" i="7"/>
  <c r="K43" i="7"/>
  <c r="H43" i="7"/>
  <c r="I43" i="7"/>
  <c r="K35" i="7"/>
  <c r="H35" i="7"/>
  <c r="J35" i="7"/>
  <c r="K27" i="7"/>
  <c r="H27" i="7"/>
  <c r="J27" i="7"/>
  <c r="I27" i="7"/>
  <c r="K19" i="7"/>
  <c r="H19" i="7"/>
  <c r="J19" i="7"/>
  <c r="I19" i="7"/>
  <c r="K11" i="7"/>
  <c r="H11" i="7"/>
  <c r="J11" i="7"/>
  <c r="I11" i="7"/>
  <c r="D103" i="7"/>
  <c r="E99" i="7"/>
  <c r="D87" i="7"/>
  <c r="E51" i="7"/>
  <c r="I5" i="7"/>
  <c r="I67" i="7"/>
  <c r="C102" i="7"/>
  <c r="E102" i="7"/>
  <c r="C94" i="7"/>
  <c r="E94" i="7"/>
  <c r="C86" i="7"/>
  <c r="E86" i="7"/>
  <c r="C78" i="7"/>
  <c r="E78" i="7"/>
  <c r="C74" i="7"/>
  <c r="E74" i="7"/>
  <c r="C66" i="7"/>
  <c r="E66" i="7"/>
  <c r="C58" i="7"/>
  <c r="E58" i="7"/>
  <c r="C50" i="7"/>
  <c r="E50" i="7"/>
  <c r="C42" i="7"/>
  <c r="E42" i="7"/>
  <c r="C30" i="7"/>
  <c r="E30" i="7"/>
  <c r="C22" i="7"/>
  <c r="E22" i="7"/>
  <c r="C18" i="7"/>
  <c r="E18" i="7"/>
  <c r="D18" i="7"/>
  <c r="C10" i="7"/>
  <c r="E10" i="7"/>
  <c r="D10" i="7"/>
  <c r="H102" i="7"/>
  <c r="I102" i="7"/>
  <c r="J102" i="7"/>
  <c r="F5" i="7"/>
  <c r="C72" i="7"/>
  <c r="E72" i="7"/>
  <c r="C68" i="7"/>
  <c r="E68" i="7"/>
  <c r="C64" i="7"/>
  <c r="E64" i="7"/>
  <c r="C60" i="7"/>
  <c r="E60" i="7"/>
  <c r="C56" i="7"/>
  <c r="E56" i="7"/>
  <c r="C52" i="7"/>
  <c r="E52" i="7"/>
  <c r="C48" i="7"/>
  <c r="E48" i="7"/>
  <c r="C44" i="7"/>
  <c r="E44" i="7"/>
  <c r="C40" i="7"/>
  <c r="E40" i="7"/>
  <c r="C36" i="7"/>
  <c r="E36" i="7"/>
  <c r="C32" i="7"/>
  <c r="E32" i="7"/>
  <c r="C28" i="7"/>
  <c r="E28" i="7"/>
  <c r="C24" i="7"/>
  <c r="E24" i="7"/>
  <c r="C20" i="7"/>
  <c r="E20" i="7"/>
  <c r="C16" i="7"/>
  <c r="E16" i="7"/>
  <c r="C12" i="7"/>
  <c r="D12" i="7"/>
  <c r="F12" i="7"/>
  <c r="C8" i="7"/>
  <c r="E8" i="7"/>
  <c r="H104" i="7"/>
  <c r="K104" i="7"/>
  <c r="I104" i="7"/>
  <c r="H100" i="7"/>
  <c r="K100" i="7"/>
  <c r="J100" i="7"/>
  <c r="H96" i="7"/>
  <c r="K96" i="7"/>
  <c r="I96" i="7"/>
  <c r="H92" i="7"/>
  <c r="K92" i="7"/>
  <c r="J92" i="7"/>
  <c r="H88" i="7"/>
  <c r="K88" i="7"/>
  <c r="I88" i="7"/>
  <c r="H84" i="7"/>
  <c r="K84" i="7"/>
  <c r="J84" i="7"/>
  <c r="H80" i="7"/>
  <c r="K80" i="7"/>
  <c r="I80" i="7"/>
  <c r="H76" i="7"/>
  <c r="K76" i="7"/>
  <c r="J76" i="7"/>
  <c r="H72" i="7"/>
  <c r="K72" i="7"/>
  <c r="I72" i="7"/>
  <c r="H68" i="7"/>
  <c r="K68" i="7"/>
  <c r="J68" i="7"/>
  <c r="K64" i="7"/>
  <c r="H64" i="7"/>
  <c r="I64" i="7"/>
  <c r="J64" i="7"/>
  <c r="K60" i="7"/>
  <c r="H60" i="7"/>
  <c r="I60" i="7"/>
  <c r="J60" i="7"/>
  <c r="K56" i="7"/>
  <c r="H56" i="7"/>
  <c r="I56" i="7"/>
  <c r="K52" i="7"/>
  <c r="H52" i="7"/>
  <c r="I52" i="7"/>
  <c r="K48" i="7"/>
  <c r="H48" i="7"/>
  <c r="I48" i="7"/>
  <c r="J48" i="7"/>
  <c r="K44" i="7"/>
  <c r="H44" i="7"/>
  <c r="I44" i="7"/>
  <c r="J44" i="7"/>
  <c r="K40" i="7"/>
  <c r="H40" i="7"/>
  <c r="I40" i="7"/>
  <c r="K36" i="7"/>
  <c r="H36" i="7"/>
  <c r="I36" i="7"/>
  <c r="K32" i="7"/>
  <c r="H32" i="7"/>
  <c r="I32" i="7"/>
  <c r="J32" i="7"/>
  <c r="K28" i="7"/>
  <c r="H28" i="7"/>
  <c r="I28" i="7"/>
  <c r="K24" i="7"/>
  <c r="H24" i="7"/>
  <c r="I24" i="7"/>
  <c r="J24" i="7"/>
  <c r="K20" i="7"/>
  <c r="H20" i="7"/>
  <c r="I20" i="7"/>
  <c r="K16" i="7"/>
  <c r="H16" i="7"/>
  <c r="I16" i="7"/>
  <c r="J16" i="7"/>
  <c r="K12" i="7"/>
  <c r="H12" i="7"/>
  <c r="I12" i="7"/>
  <c r="K8" i="7"/>
  <c r="H8" i="7"/>
  <c r="I8" i="7"/>
  <c r="J8" i="7"/>
  <c r="D5" i="7"/>
  <c r="E103" i="7"/>
  <c r="D100" i="7"/>
  <c r="D98" i="7"/>
  <c r="E96" i="7"/>
  <c r="F94" i="7"/>
  <c r="F92" i="7"/>
  <c r="D91" i="7"/>
  <c r="E87" i="7"/>
  <c r="D84" i="7"/>
  <c r="D82" i="7"/>
  <c r="E80" i="7"/>
  <c r="F78" i="7"/>
  <c r="F76" i="7"/>
  <c r="D75" i="7"/>
  <c r="F70" i="7"/>
  <c r="D68" i="7"/>
  <c r="F62" i="7"/>
  <c r="D60" i="7"/>
  <c r="F54" i="7"/>
  <c r="D52" i="7"/>
  <c r="F46" i="7"/>
  <c r="D44" i="7"/>
  <c r="F38" i="7"/>
  <c r="D36" i="7"/>
  <c r="F30" i="7"/>
  <c r="D28" i="7"/>
  <c r="F22" i="7"/>
  <c r="D20" i="7"/>
  <c r="F16" i="7"/>
  <c r="D6" i="7"/>
  <c r="K103" i="7"/>
  <c r="I100" i="7"/>
  <c r="J96" i="7"/>
  <c r="I75" i="7"/>
  <c r="K71" i="7"/>
  <c r="I68" i="7"/>
  <c r="I63" i="7"/>
  <c r="J56" i="7"/>
  <c r="I35" i="7"/>
  <c r="H94" i="7"/>
  <c r="I94" i="7"/>
  <c r="H90" i="7"/>
  <c r="I90" i="7"/>
  <c r="H86" i="7"/>
  <c r="I86" i="7"/>
  <c r="H82" i="7"/>
  <c r="I82" i="7"/>
  <c r="H78" i="7"/>
  <c r="I78" i="7"/>
  <c r="H74" i="7"/>
  <c r="I74" i="7"/>
  <c r="H70" i="7"/>
  <c r="I70" i="7"/>
  <c r="H66" i="7"/>
  <c r="I66" i="7"/>
  <c r="K62" i="7"/>
  <c r="H62" i="7"/>
  <c r="I62" i="7"/>
  <c r="K58" i="7"/>
  <c r="H58" i="7"/>
  <c r="I58" i="7"/>
  <c r="J58" i="7"/>
  <c r="K54" i="7"/>
  <c r="H54" i="7"/>
  <c r="I54" i="7"/>
  <c r="K50" i="7"/>
  <c r="H50" i="7"/>
  <c r="I50" i="7"/>
  <c r="J50" i="7"/>
  <c r="K46" i="7"/>
  <c r="H46" i="7"/>
  <c r="I46" i="7"/>
  <c r="K42" i="7"/>
  <c r="H42" i="7"/>
  <c r="I42" i="7"/>
  <c r="J42" i="7"/>
  <c r="K38" i="7"/>
  <c r="H38" i="7"/>
  <c r="I38" i="7"/>
  <c r="K34" i="7"/>
  <c r="H34" i="7"/>
  <c r="I34" i="7"/>
  <c r="J34" i="7"/>
  <c r="K30" i="7"/>
  <c r="H30" i="7"/>
  <c r="I30" i="7"/>
  <c r="K26" i="7"/>
  <c r="H26" i="7"/>
  <c r="I26" i="7"/>
  <c r="K22" i="7"/>
  <c r="H22" i="7"/>
  <c r="I22" i="7"/>
  <c r="K18" i="7"/>
  <c r="H18" i="7"/>
  <c r="I18" i="7"/>
  <c r="K14" i="7"/>
  <c r="H14" i="7"/>
  <c r="I14" i="7"/>
  <c r="K10" i="7"/>
  <c r="H10" i="7"/>
  <c r="I10" i="7"/>
  <c r="K6" i="7"/>
  <c r="H6" i="7"/>
  <c r="I6" i="7"/>
  <c r="J94" i="7"/>
  <c r="K90" i="7"/>
  <c r="J78" i="7"/>
  <c r="K74" i="7"/>
  <c r="J62" i="7"/>
  <c r="J18" i="7"/>
  <c r="J86" i="7"/>
  <c r="K82" i="7"/>
  <c r="J70" i="7"/>
  <c r="K66" i="7"/>
  <c r="J46" i="7"/>
  <c r="J26" i="7"/>
  <c r="J10" i="7"/>
  <c r="B106" i="11"/>
  <c r="C107" i="6" s="1"/>
  <c r="B102" i="11"/>
  <c r="C103" i="6" s="1"/>
  <c r="C103" i="11" s="1"/>
  <c r="D104" i="6" s="1"/>
  <c r="B98" i="11"/>
  <c r="C99" i="6" s="1"/>
  <c r="C99" i="11" s="1"/>
  <c r="D100" i="6" s="1"/>
  <c r="D100" i="11" s="1"/>
  <c r="E101" i="6" s="1"/>
  <c r="B94" i="11"/>
  <c r="C95" i="6" s="1"/>
  <c r="C95" i="11" s="1"/>
  <c r="D96" i="6" s="1"/>
  <c r="B90" i="11"/>
  <c r="C91" i="6" s="1"/>
  <c r="C91" i="11" s="1"/>
  <c r="D92" i="6" s="1"/>
  <c r="B86" i="11"/>
  <c r="C87" i="6" s="1"/>
  <c r="B82" i="11"/>
  <c r="C83" i="6" s="1"/>
  <c r="C83" i="11" s="1"/>
  <c r="D84" i="6" s="1"/>
  <c r="D84" i="11" s="1"/>
  <c r="E85" i="6" s="1"/>
  <c r="B78" i="11"/>
  <c r="C79" i="6" s="1"/>
  <c r="C79" i="11" s="1"/>
  <c r="D80" i="6" s="1"/>
  <c r="B74" i="11"/>
  <c r="C75" i="6" s="1"/>
  <c r="C75" i="11" s="1"/>
  <c r="D76" i="6" s="1"/>
  <c r="B70" i="11"/>
  <c r="C71" i="6" s="1"/>
  <c r="B66" i="11"/>
  <c r="C67" i="6" s="1"/>
  <c r="B62" i="11"/>
  <c r="C63" i="6" s="1"/>
  <c r="B58" i="11"/>
  <c r="C59" i="6" s="1"/>
  <c r="C59" i="11" s="1"/>
  <c r="D60" i="6" s="1"/>
  <c r="B54" i="11"/>
  <c r="C55" i="6" s="1"/>
  <c r="B50" i="11"/>
  <c r="C51" i="6" s="1"/>
  <c r="B46" i="11"/>
  <c r="C47" i="6" s="1"/>
  <c r="B42" i="11"/>
  <c r="C43" i="6" s="1"/>
  <c r="C43" i="11" s="1"/>
  <c r="D44" i="6" s="1"/>
  <c r="B38" i="11"/>
  <c r="C39" i="6" s="1"/>
  <c r="B34" i="11"/>
  <c r="C35" i="6" s="1"/>
  <c r="B30" i="11"/>
  <c r="C31" i="6" s="1"/>
  <c r="B26" i="11"/>
  <c r="C27" i="6" s="1"/>
  <c r="C27" i="11" s="1"/>
  <c r="D28" i="6" s="1"/>
  <c r="B22" i="11"/>
  <c r="C23" i="6" s="1"/>
  <c r="B18" i="11"/>
  <c r="C19" i="6" s="1"/>
  <c r="B14" i="11"/>
  <c r="C15" i="6" s="1"/>
  <c r="B10" i="11"/>
  <c r="C11" i="6" s="1"/>
  <c r="B105" i="11"/>
  <c r="C106" i="6" s="1"/>
  <c r="B101" i="11"/>
  <c r="C102" i="6" s="1"/>
  <c r="B97" i="11"/>
  <c r="C98" i="6" s="1"/>
  <c r="B93" i="11"/>
  <c r="C94" i="6" s="1"/>
  <c r="B89" i="11"/>
  <c r="C90" i="6" s="1"/>
  <c r="B85" i="11"/>
  <c r="C86" i="6" s="1"/>
  <c r="B81" i="11"/>
  <c r="C82" i="6" s="1"/>
  <c r="B77" i="11"/>
  <c r="C78" i="6" s="1"/>
  <c r="B73" i="11"/>
  <c r="C74" i="6" s="1"/>
  <c r="B69" i="11"/>
  <c r="C70" i="6" s="1"/>
  <c r="B65" i="11"/>
  <c r="C66" i="6" s="1"/>
  <c r="B61" i="11"/>
  <c r="C62" i="6" s="1"/>
  <c r="B57" i="11"/>
  <c r="C58" i="6" s="1"/>
  <c r="C58" i="11" s="1"/>
  <c r="D59" i="6" s="1"/>
  <c r="D59" i="11" s="1"/>
  <c r="E60" i="6" s="1"/>
  <c r="B53" i="11"/>
  <c r="C54" i="6" s="1"/>
  <c r="C54" i="11" s="1"/>
  <c r="D55" i="6" s="1"/>
  <c r="D55" i="11" s="1"/>
  <c r="E56" i="6" s="1"/>
  <c r="B49" i="11"/>
  <c r="C50" i="6" s="1"/>
  <c r="B45" i="11"/>
  <c r="C46" i="6" s="1"/>
  <c r="C46" i="11" s="1"/>
  <c r="D47" i="6" s="1"/>
  <c r="D47" i="11" s="1"/>
  <c r="E48" i="6" s="1"/>
  <c r="B41" i="11"/>
  <c r="C42" i="6" s="1"/>
  <c r="B37" i="11"/>
  <c r="C38" i="6" s="1"/>
  <c r="B33" i="11"/>
  <c r="C34" i="6" s="1"/>
  <c r="C34" i="11" s="1"/>
  <c r="D35" i="6" s="1"/>
  <c r="B29" i="11"/>
  <c r="C30" i="6" s="1"/>
  <c r="B25" i="11"/>
  <c r="C26" i="6" s="1"/>
  <c r="B21" i="11"/>
  <c r="C22" i="6" s="1"/>
  <c r="B17" i="11"/>
  <c r="C18" i="6" s="1"/>
  <c r="B13" i="11"/>
  <c r="C14" i="6" s="1"/>
  <c r="C14" i="11" s="1"/>
  <c r="D15" i="6" s="1"/>
  <c r="B9" i="11"/>
  <c r="C10" i="6" s="1"/>
  <c r="B108" i="11"/>
  <c r="B104" i="11"/>
  <c r="C105" i="6" s="1"/>
  <c r="B100" i="11"/>
  <c r="C101" i="6" s="1"/>
  <c r="B96" i="11"/>
  <c r="C97" i="6" s="1"/>
  <c r="B92" i="11"/>
  <c r="C93" i="6" s="1"/>
  <c r="B88" i="11"/>
  <c r="C89" i="6" s="1"/>
  <c r="B84" i="11"/>
  <c r="C85" i="6" s="1"/>
  <c r="B80" i="11"/>
  <c r="C81" i="6" s="1"/>
  <c r="B76" i="11"/>
  <c r="C77" i="6" s="1"/>
  <c r="B72" i="11"/>
  <c r="C73" i="6" s="1"/>
  <c r="C73" i="11" s="1"/>
  <c r="D74" i="6" s="1"/>
  <c r="B68" i="11"/>
  <c r="C69" i="6" s="1"/>
  <c r="B64" i="11"/>
  <c r="C65" i="6" s="1"/>
  <c r="C65" i="11" s="1"/>
  <c r="D66" i="6" s="1"/>
  <c r="B60" i="11"/>
  <c r="C61" i="6" s="1"/>
  <c r="B56" i="11"/>
  <c r="C57" i="6" s="1"/>
  <c r="C57" i="11" s="1"/>
  <c r="D58" i="6" s="1"/>
  <c r="B52" i="11"/>
  <c r="C53" i="6" s="1"/>
  <c r="B48" i="11"/>
  <c r="C49" i="6" s="1"/>
  <c r="B44" i="11"/>
  <c r="C45" i="6" s="1"/>
  <c r="B40" i="11"/>
  <c r="C41" i="6" s="1"/>
  <c r="C41" i="11" s="1"/>
  <c r="D42" i="6" s="1"/>
  <c r="B36" i="11"/>
  <c r="C37" i="6" s="1"/>
  <c r="B32" i="11"/>
  <c r="C33" i="6" s="1"/>
  <c r="B28" i="11"/>
  <c r="C29" i="6" s="1"/>
  <c r="B24" i="11"/>
  <c r="C25" i="6" s="1"/>
  <c r="B20" i="11"/>
  <c r="C21" i="6" s="1"/>
  <c r="B16" i="11"/>
  <c r="C17" i="6" s="1"/>
  <c r="C17" i="11" s="1"/>
  <c r="D18" i="6" s="1"/>
  <c r="B12" i="11"/>
  <c r="C13" i="6" s="1"/>
  <c r="Q13" i="5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Q65" i="5" s="1"/>
  <c r="Q66" i="5" s="1"/>
  <c r="Q67" i="5" s="1"/>
  <c r="Q68" i="5" s="1"/>
  <c r="Q69" i="5" s="1"/>
  <c r="Q70" i="5" s="1"/>
  <c r="Q71" i="5" s="1"/>
  <c r="Q72" i="5" s="1"/>
  <c r="Q73" i="5" s="1"/>
  <c r="Q74" i="5" s="1"/>
  <c r="Q75" i="5" s="1"/>
  <c r="Q76" i="5" s="1"/>
  <c r="Q77" i="5" s="1"/>
  <c r="Q78" i="5" s="1"/>
  <c r="Q79" i="5" s="1"/>
  <c r="Q80" i="5" s="1"/>
  <c r="Q81" i="5" s="1"/>
  <c r="Q82" i="5" s="1"/>
  <c r="Q83" i="5" s="1"/>
  <c r="Q84" i="5" s="1"/>
  <c r="Q85" i="5" s="1"/>
  <c r="Q86" i="5" s="1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Q101" i="5" s="1"/>
  <c r="Q102" i="5" s="1"/>
  <c r="Q103" i="5" s="1"/>
  <c r="Q104" i="5" s="1"/>
  <c r="Q105" i="5" s="1"/>
  <c r="Q106" i="5" s="1"/>
  <c r="Q107" i="5" s="1"/>
  <c r="Q108" i="5" s="1"/>
  <c r="Q109" i="5" s="1"/>
  <c r="Q110" i="5" s="1"/>
  <c r="C107" i="11"/>
  <c r="D108" i="6" s="1"/>
  <c r="B8" i="11"/>
  <c r="C9" i="6" s="1"/>
  <c r="C87" i="11"/>
  <c r="D88" i="6" s="1"/>
  <c r="D10" i="4"/>
  <c r="C10" i="4" s="1"/>
  <c r="G36" i="4"/>
  <c r="F36" i="4" s="1"/>
  <c r="J25" i="4"/>
  <c r="I25" i="4" s="1"/>
  <c r="G28" i="4"/>
  <c r="F28" i="4" s="1"/>
  <c r="J19" i="4"/>
  <c r="I19" i="4" s="1"/>
  <c r="D39" i="4"/>
  <c r="C39" i="4" s="1"/>
  <c r="D31" i="4"/>
  <c r="C31" i="4" s="1"/>
  <c r="D15" i="4"/>
  <c r="C15" i="4" s="1"/>
  <c r="G16" i="4"/>
  <c r="F16" i="4" s="1"/>
  <c r="G12" i="4"/>
  <c r="F12" i="4" s="1"/>
  <c r="J39" i="4"/>
  <c r="I39" i="4" s="1"/>
  <c r="G30" i="4"/>
  <c r="F30" i="4" s="1"/>
  <c r="D25" i="4"/>
  <c r="C25" i="4" s="1"/>
  <c r="J27" i="4"/>
  <c r="I27" i="4" s="1"/>
  <c r="J41" i="4"/>
  <c r="I41" i="4" s="1"/>
  <c r="J37" i="4"/>
  <c r="I37" i="4" s="1"/>
  <c r="D41" i="4"/>
  <c r="C41" i="4" s="1"/>
  <c r="J29" i="4"/>
  <c r="I29" i="4" s="1"/>
  <c r="G24" i="4"/>
  <c r="F24" i="4" s="1"/>
  <c r="D14" i="4"/>
  <c r="C14" i="4" s="1"/>
  <c r="G20" i="4"/>
  <c r="F20" i="4" s="1"/>
  <c r="J23" i="4"/>
  <c r="I23" i="4" s="1"/>
  <c r="J31" i="4"/>
  <c r="I31" i="4" s="1"/>
  <c r="G34" i="4"/>
  <c r="F34" i="4" s="1"/>
  <c r="G42" i="4"/>
  <c r="F42" i="4" s="1"/>
  <c r="G41" i="4"/>
  <c r="F41" i="4" s="1"/>
  <c r="D18" i="4"/>
  <c r="C18" i="4" s="1"/>
  <c r="G21" i="4"/>
  <c r="F21" i="4" s="1"/>
  <c r="D27" i="4"/>
  <c r="C27" i="4" s="1"/>
  <c r="G32" i="4"/>
  <c r="F32" i="4" s="1"/>
  <c r="D35" i="4"/>
  <c r="C35" i="4" s="1"/>
  <c r="G40" i="4"/>
  <c r="F40" i="4" s="1"/>
  <c r="D11" i="4"/>
  <c r="C11" i="4" s="1"/>
  <c r="G17" i="4"/>
  <c r="F17" i="4" s="1"/>
  <c r="G26" i="4"/>
  <c r="F26" i="4" s="1"/>
  <c r="D29" i="4"/>
  <c r="C29" i="4" s="1"/>
  <c r="D37" i="4"/>
  <c r="C37" i="4" s="1"/>
  <c r="J42" i="4"/>
  <c r="I42" i="4" s="1"/>
  <c r="J30" i="4"/>
  <c r="I30" i="4" s="1"/>
  <c r="G25" i="4"/>
  <c r="F25" i="4" s="1"/>
  <c r="G8" i="4"/>
  <c r="F8" i="4" s="1"/>
  <c r="J11" i="4"/>
  <c r="I11" i="4" s="1"/>
  <c r="G9" i="4"/>
  <c r="F9" i="4" s="1"/>
  <c r="J15" i="4"/>
  <c r="I15" i="4" s="1"/>
  <c r="D19" i="4"/>
  <c r="C19" i="4" s="1"/>
  <c r="D22" i="4"/>
  <c r="C22" i="4" s="1"/>
  <c r="D33" i="4"/>
  <c r="C33" i="4" s="1"/>
  <c r="J35" i="4"/>
  <c r="I35" i="4" s="1"/>
  <c r="G38" i="4"/>
  <c r="F38" i="4" s="1"/>
  <c r="J20" i="4"/>
  <c r="I20" i="4" s="1"/>
  <c r="D40" i="4"/>
  <c r="C40" i="4" s="1"/>
  <c r="G29" i="4"/>
  <c r="F29" i="4" s="1"/>
  <c r="D32" i="4"/>
  <c r="C32" i="4" s="1"/>
  <c r="D9" i="4"/>
  <c r="C9" i="4" s="1"/>
  <c r="G10" i="4"/>
  <c r="F10" i="4" s="1"/>
  <c r="D12" i="4"/>
  <c r="C12" i="4" s="1"/>
  <c r="J13" i="4"/>
  <c r="I13" i="4" s="1"/>
  <c r="G15" i="4"/>
  <c r="F15" i="4" s="1"/>
  <c r="D17" i="4"/>
  <c r="C17" i="4" s="1"/>
  <c r="G18" i="4"/>
  <c r="F18" i="4" s="1"/>
  <c r="D20" i="4"/>
  <c r="C20" i="4" s="1"/>
  <c r="J21" i="4"/>
  <c r="I21" i="4" s="1"/>
  <c r="G23" i="4"/>
  <c r="F23" i="4" s="1"/>
  <c r="J24" i="4"/>
  <c r="I24" i="4" s="1"/>
  <c r="D26" i="4"/>
  <c r="C26" i="4" s="1"/>
  <c r="G27" i="4"/>
  <c r="F27" i="4" s="1"/>
  <c r="J28" i="4"/>
  <c r="I28" i="4" s="1"/>
  <c r="D30" i="4"/>
  <c r="C30" i="4" s="1"/>
  <c r="G31" i="4"/>
  <c r="F31" i="4" s="1"/>
  <c r="J32" i="4"/>
  <c r="I32" i="4" s="1"/>
  <c r="D34" i="4"/>
  <c r="C34" i="4" s="1"/>
  <c r="G35" i="4"/>
  <c r="F35" i="4" s="1"/>
  <c r="J36" i="4"/>
  <c r="I36" i="4" s="1"/>
  <c r="D38" i="4"/>
  <c r="C38" i="4" s="1"/>
  <c r="G39" i="4"/>
  <c r="F39" i="4" s="1"/>
  <c r="J40" i="4"/>
  <c r="I40" i="4" s="1"/>
  <c r="D42" i="4"/>
  <c r="C42" i="4" s="1"/>
  <c r="D8" i="4"/>
  <c r="C8" i="4" s="1"/>
  <c r="J9" i="4"/>
  <c r="I9" i="4" s="1"/>
  <c r="G11" i="4"/>
  <c r="F11" i="4" s="1"/>
  <c r="D13" i="4"/>
  <c r="C13" i="4" s="1"/>
  <c r="G14" i="4"/>
  <c r="F14" i="4" s="1"/>
  <c r="D16" i="4"/>
  <c r="C16" i="4" s="1"/>
  <c r="J17" i="4"/>
  <c r="I17" i="4" s="1"/>
  <c r="G19" i="4"/>
  <c r="F19" i="4" s="1"/>
  <c r="D21" i="4"/>
  <c r="C21" i="4" s="1"/>
  <c r="G22" i="4"/>
  <c r="F22" i="4" s="1"/>
  <c r="D24" i="4"/>
  <c r="C24" i="4" s="1"/>
  <c r="J26" i="4"/>
  <c r="I26" i="4" s="1"/>
  <c r="D28" i="4"/>
  <c r="C28" i="4" s="1"/>
  <c r="G33" i="4"/>
  <c r="F33" i="4" s="1"/>
  <c r="J34" i="4"/>
  <c r="I34" i="4" s="1"/>
  <c r="D36" i="4"/>
  <c r="C36" i="4" s="1"/>
  <c r="G37" i="4"/>
  <c r="F37" i="4" s="1"/>
  <c r="J38" i="4"/>
  <c r="I38" i="4" s="1"/>
  <c r="J10" i="4"/>
  <c r="I10" i="4" s="1"/>
  <c r="J14" i="4"/>
  <c r="I14" i="4" s="1"/>
  <c r="J18" i="4"/>
  <c r="I18" i="4" s="1"/>
  <c r="J22" i="4"/>
  <c r="I22" i="4" s="1"/>
  <c r="J8" i="4"/>
  <c r="I8" i="4" s="1"/>
  <c r="J12" i="4"/>
  <c r="I12" i="4" s="1"/>
  <c r="J16" i="4"/>
  <c r="I16" i="4" s="1"/>
  <c r="K7" i="9"/>
  <c r="I11" i="9"/>
  <c r="I15" i="9"/>
  <c r="I19" i="9"/>
  <c r="J23" i="9"/>
  <c r="H27" i="9"/>
  <c r="H31" i="9"/>
  <c r="H35" i="9"/>
  <c r="I39" i="9"/>
  <c r="K43" i="9"/>
  <c r="I47" i="9"/>
  <c r="I51" i="9"/>
  <c r="I61" i="9"/>
  <c r="H21" i="9"/>
  <c r="I105" i="9"/>
  <c r="C105" i="9"/>
  <c r="K105" i="9"/>
  <c r="H105" i="9"/>
  <c r="J101" i="9"/>
  <c r="E101" i="9"/>
  <c r="I101" i="9"/>
  <c r="C101" i="9"/>
  <c r="H101" i="9"/>
  <c r="H97" i="9"/>
  <c r="E97" i="9"/>
  <c r="K97" i="9"/>
  <c r="J97" i="9"/>
  <c r="J93" i="9"/>
  <c r="E93" i="9"/>
  <c r="H93" i="9"/>
  <c r="I93" i="9"/>
  <c r="C93" i="9"/>
  <c r="C96" i="13" s="1"/>
  <c r="D97" i="12" s="1"/>
  <c r="H89" i="9"/>
  <c r="J89" i="9"/>
  <c r="K89" i="9"/>
  <c r="H85" i="9"/>
  <c r="K85" i="9"/>
  <c r="I81" i="9"/>
  <c r="D81" i="9"/>
  <c r="H81" i="9"/>
  <c r="J77" i="9"/>
  <c r="F77" i="9"/>
  <c r="I77" i="9"/>
  <c r="D77" i="9"/>
  <c r="H73" i="9"/>
  <c r="K73" i="9"/>
  <c r="I69" i="9"/>
  <c r="C69" i="9"/>
  <c r="H69" i="9"/>
  <c r="K65" i="9"/>
  <c r="J65" i="9"/>
  <c r="E65" i="9"/>
  <c r="I57" i="9"/>
  <c r="K57" i="9"/>
  <c r="H53" i="9"/>
  <c r="K53" i="9"/>
  <c r="F49" i="9"/>
  <c r="K49" i="9"/>
  <c r="D49" i="9"/>
  <c r="H45" i="9"/>
  <c r="F45" i="9"/>
  <c r="I41" i="9"/>
  <c r="H41" i="9"/>
  <c r="K37" i="9"/>
  <c r="I37" i="9"/>
  <c r="H33" i="9"/>
  <c r="I33" i="9"/>
  <c r="I29" i="9"/>
  <c r="D29" i="9"/>
  <c r="H17" i="9"/>
  <c r="I17" i="9"/>
  <c r="I13" i="9"/>
  <c r="D13" i="9"/>
  <c r="H9" i="9"/>
  <c r="J13" i="9"/>
  <c r="H25" i="9"/>
  <c r="J29" i="9"/>
  <c r="K41" i="9"/>
  <c r="I45" i="9"/>
  <c r="H49" i="9"/>
  <c r="D53" i="9"/>
  <c r="I65" i="9"/>
  <c r="K69" i="9"/>
  <c r="C73" i="9"/>
  <c r="J81" i="9"/>
  <c r="I85" i="9"/>
  <c r="F89" i="9"/>
  <c r="K93" i="9"/>
  <c r="I97" i="9"/>
  <c r="J69" i="9"/>
  <c r="E73" i="9"/>
  <c r="J85" i="9"/>
  <c r="I89" i="9"/>
  <c r="D17" i="9"/>
  <c r="D21" i="9"/>
  <c r="D33" i="9"/>
  <c r="D37" i="9"/>
  <c r="D41" i="9"/>
  <c r="J53" i="9"/>
  <c r="E57" i="9"/>
  <c r="C65" i="9"/>
  <c r="C68" i="13" s="1"/>
  <c r="D69" i="12" s="1"/>
  <c r="I73" i="9"/>
  <c r="K77" i="9"/>
  <c r="F81" i="9"/>
  <c r="D85" i="9"/>
  <c r="E105" i="9"/>
  <c r="J9" i="9"/>
  <c r="D12" i="9"/>
  <c r="C16" i="9"/>
  <c r="J25" i="9"/>
  <c r="D28" i="9"/>
  <c r="C32" i="9"/>
  <c r="C35" i="13" s="1"/>
  <c r="D36" i="12" s="1"/>
  <c r="D36" i="13" s="1"/>
  <c r="E37" i="12" s="1"/>
  <c r="E37" i="13" s="1"/>
  <c r="F38" i="12" s="1"/>
  <c r="I40" i="9"/>
  <c r="K44" i="9"/>
  <c r="E48" i="9"/>
  <c r="C52" i="9"/>
  <c r="I52" i="9"/>
  <c r="D56" i="9"/>
  <c r="I56" i="9"/>
  <c r="E60" i="9"/>
  <c r="K60" i="9"/>
  <c r="E64" i="9"/>
  <c r="F68" i="9"/>
  <c r="K68" i="9"/>
  <c r="D76" i="9"/>
  <c r="I80" i="9"/>
  <c r="I84" i="9"/>
  <c r="D92" i="9"/>
  <c r="D100" i="9"/>
  <c r="I104" i="9"/>
  <c r="J21" i="9"/>
  <c r="J40" i="9"/>
  <c r="E52" i="9"/>
  <c r="E56" i="9"/>
  <c r="F60" i="9"/>
  <c r="I72" i="9"/>
  <c r="K84" i="9"/>
  <c r="I88" i="9"/>
  <c r="I96" i="9"/>
  <c r="D105" i="9"/>
  <c r="F101" i="9"/>
  <c r="D97" i="9"/>
  <c r="F93" i="9"/>
  <c r="E89" i="9"/>
  <c r="C85" i="9"/>
  <c r="E81" i="9"/>
  <c r="C77" i="9"/>
  <c r="C80" i="13" s="1"/>
  <c r="D81" i="12" s="1"/>
  <c r="F73" i="9"/>
  <c r="D69" i="9"/>
  <c r="F65" i="9"/>
  <c r="E61" i="9"/>
  <c r="D57" i="9"/>
  <c r="C49" i="9"/>
  <c r="C52" i="13" s="1"/>
  <c r="D53" i="12" s="1"/>
  <c r="C45" i="9"/>
  <c r="C41" i="9"/>
  <c r="C44" i="13" s="1"/>
  <c r="D45" i="12" s="1"/>
  <c r="E37" i="9"/>
  <c r="E33" i="9"/>
  <c r="E29" i="9"/>
  <c r="E25" i="9"/>
  <c r="E21" i="9"/>
  <c r="E17" i="9"/>
  <c r="E13" i="9"/>
  <c r="E9" i="9"/>
  <c r="E39" i="9"/>
  <c r="E43" i="9"/>
  <c r="E47" i="9"/>
  <c r="E51" i="9"/>
  <c r="D65" i="9"/>
  <c r="F69" i="9"/>
  <c r="D73" i="9"/>
  <c r="E77" i="9"/>
  <c r="C81" i="9"/>
  <c r="C84" i="13" s="1"/>
  <c r="D85" i="12" s="1"/>
  <c r="E85" i="9"/>
  <c r="C89" i="9"/>
  <c r="C92" i="13" s="1"/>
  <c r="D93" i="12" s="1"/>
  <c r="D93" i="9"/>
  <c r="F97" i="9"/>
  <c r="D101" i="9"/>
  <c r="F105" i="9"/>
  <c r="F5" i="9"/>
  <c r="K6" i="9"/>
  <c r="D7" i="9"/>
  <c r="E8" i="9"/>
  <c r="I8" i="9"/>
  <c r="F9" i="9"/>
  <c r="K10" i="9"/>
  <c r="D11" i="9"/>
  <c r="E12" i="9"/>
  <c r="I12" i="9"/>
  <c r="F13" i="9"/>
  <c r="K14" i="9"/>
  <c r="D15" i="9"/>
  <c r="E16" i="9"/>
  <c r="I16" i="9"/>
  <c r="F17" i="9"/>
  <c r="K18" i="9"/>
  <c r="D19" i="9"/>
  <c r="E20" i="9"/>
  <c r="I20" i="9"/>
  <c r="F21" i="9"/>
  <c r="K22" i="9"/>
  <c r="D23" i="9"/>
  <c r="E24" i="9"/>
  <c r="I24" i="9"/>
  <c r="F25" i="9"/>
  <c r="K26" i="9"/>
  <c r="D27" i="9"/>
  <c r="E28" i="9"/>
  <c r="I28" i="9"/>
  <c r="F29" i="9"/>
  <c r="K30" i="9"/>
  <c r="D31" i="9"/>
  <c r="E32" i="9"/>
  <c r="I32" i="9"/>
  <c r="F33" i="9"/>
  <c r="K34" i="9"/>
  <c r="D35" i="9"/>
  <c r="E36" i="9"/>
  <c r="I36" i="9"/>
  <c r="F37" i="9"/>
  <c r="D38" i="9"/>
  <c r="J38" i="9"/>
  <c r="D42" i="9"/>
  <c r="J42" i="9"/>
  <c r="D46" i="9"/>
  <c r="J46" i="9"/>
  <c r="D50" i="9"/>
  <c r="J50" i="9"/>
  <c r="D54" i="9"/>
  <c r="E54" i="9"/>
  <c r="D55" i="9"/>
  <c r="K55" i="9"/>
  <c r="K72" i="9"/>
  <c r="D74" i="9"/>
  <c r="F74" i="9"/>
  <c r="C74" i="9"/>
  <c r="C77" i="13" s="1"/>
  <c r="D78" i="12" s="1"/>
  <c r="K88" i="9"/>
  <c r="D90" i="9"/>
  <c r="F90" i="9"/>
  <c r="C90" i="9"/>
  <c r="C93" i="13" s="1"/>
  <c r="D94" i="12" s="1"/>
  <c r="K104" i="9"/>
  <c r="C5" i="9"/>
  <c r="K5" i="9"/>
  <c r="D6" i="9"/>
  <c r="H6" i="9"/>
  <c r="E7" i="9"/>
  <c r="F8" i="9"/>
  <c r="J8" i="9"/>
  <c r="C9" i="9"/>
  <c r="C12" i="13" s="1"/>
  <c r="D13" i="12" s="1"/>
  <c r="K9" i="9"/>
  <c r="D10" i="9"/>
  <c r="H10" i="9"/>
  <c r="E11" i="9"/>
  <c r="F12" i="9"/>
  <c r="J12" i="9"/>
  <c r="C13" i="9"/>
  <c r="C16" i="13" s="1"/>
  <c r="D17" i="12" s="1"/>
  <c r="K13" i="9"/>
  <c r="D14" i="9"/>
  <c r="H14" i="9"/>
  <c r="E15" i="9"/>
  <c r="F16" i="9"/>
  <c r="J16" i="9"/>
  <c r="C17" i="9"/>
  <c r="C20" i="13" s="1"/>
  <c r="D21" i="12" s="1"/>
  <c r="K17" i="9"/>
  <c r="D18" i="9"/>
  <c r="H18" i="9"/>
  <c r="E19" i="9"/>
  <c r="F20" i="9"/>
  <c r="J20" i="9"/>
  <c r="C21" i="9"/>
  <c r="C24" i="13" s="1"/>
  <c r="D25" i="12" s="1"/>
  <c r="K21" i="9"/>
  <c r="D22" i="9"/>
  <c r="H22" i="9"/>
  <c r="E23" i="9"/>
  <c r="F24" i="9"/>
  <c r="J24" i="9"/>
  <c r="C25" i="9"/>
  <c r="C28" i="13" s="1"/>
  <c r="D29" i="12" s="1"/>
  <c r="K25" i="9"/>
  <c r="D26" i="9"/>
  <c r="H26" i="9"/>
  <c r="E27" i="9"/>
  <c r="F28" i="9"/>
  <c r="J28" i="9"/>
  <c r="C29" i="9"/>
  <c r="C32" i="13" s="1"/>
  <c r="D33" i="12" s="1"/>
  <c r="K29" i="9"/>
  <c r="D30" i="9"/>
  <c r="H30" i="9"/>
  <c r="E31" i="9"/>
  <c r="F32" i="9"/>
  <c r="J32" i="9"/>
  <c r="C33" i="9"/>
  <c r="C36" i="13" s="1"/>
  <c r="D37" i="12" s="1"/>
  <c r="K33" i="9"/>
  <c r="D34" i="9"/>
  <c r="H34" i="9"/>
  <c r="E35" i="9"/>
  <c r="F36" i="9"/>
  <c r="J36" i="9"/>
  <c r="C37" i="9"/>
  <c r="C40" i="13" s="1"/>
  <c r="D41" i="12" s="1"/>
  <c r="F38" i="9"/>
  <c r="K38" i="9"/>
  <c r="D40" i="9"/>
  <c r="H40" i="9"/>
  <c r="F42" i="9"/>
  <c r="K42" i="9"/>
  <c r="D44" i="9"/>
  <c r="H44" i="9"/>
  <c r="F46" i="9"/>
  <c r="K46" i="9"/>
  <c r="D48" i="9"/>
  <c r="H48" i="9"/>
  <c r="F50" i="9"/>
  <c r="K50" i="9"/>
  <c r="D52" i="9"/>
  <c r="C53" i="9"/>
  <c r="C56" i="13" s="1"/>
  <c r="D57" i="12" s="1"/>
  <c r="F53" i="9"/>
  <c r="C54" i="9"/>
  <c r="C57" i="13" s="1"/>
  <c r="D58" i="12" s="1"/>
  <c r="H58" i="9"/>
  <c r="J58" i="9"/>
  <c r="E59" i="9"/>
  <c r="F59" i="9"/>
  <c r="C59" i="9"/>
  <c r="C62" i="13" s="1"/>
  <c r="D63" i="12" s="1"/>
  <c r="I63" i="9"/>
  <c r="J63" i="9"/>
  <c r="H63" i="9"/>
  <c r="I67" i="9"/>
  <c r="J67" i="9"/>
  <c r="H67" i="9"/>
  <c r="E74" i="9"/>
  <c r="D78" i="9"/>
  <c r="F78" i="9"/>
  <c r="C78" i="9"/>
  <c r="C81" i="13" s="1"/>
  <c r="D82" i="12" s="1"/>
  <c r="I79" i="9"/>
  <c r="J79" i="9"/>
  <c r="F79" i="9"/>
  <c r="H79" i="9"/>
  <c r="I83" i="9"/>
  <c r="J83" i="9"/>
  <c r="H83" i="9"/>
  <c r="E90" i="9"/>
  <c r="D94" i="9"/>
  <c r="F94" i="9"/>
  <c r="C94" i="9"/>
  <c r="C97" i="13" s="1"/>
  <c r="D98" i="12" s="1"/>
  <c r="I95" i="9"/>
  <c r="J95" i="9"/>
  <c r="F95" i="9"/>
  <c r="H95" i="9"/>
  <c r="I99" i="9"/>
  <c r="J99" i="9"/>
  <c r="H99" i="9"/>
  <c r="F7" i="9"/>
  <c r="K8" i="9"/>
  <c r="F11" i="9"/>
  <c r="K12" i="9"/>
  <c r="F15" i="9"/>
  <c r="K16" i="9"/>
  <c r="F19" i="9"/>
  <c r="K20" i="9"/>
  <c r="F23" i="9"/>
  <c r="K24" i="9"/>
  <c r="F27" i="9"/>
  <c r="K28" i="9"/>
  <c r="F31" i="9"/>
  <c r="K32" i="9"/>
  <c r="F35" i="9"/>
  <c r="K36" i="9"/>
  <c r="I55" i="9"/>
  <c r="H55" i="9"/>
  <c r="D58" i="9"/>
  <c r="E58" i="9"/>
  <c r="D66" i="9"/>
  <c r="F66" i="9"/>
  <c r="C66" i="9"/>
  <c r="C69" i="13" s="1"/>
  <c r="D70" i="12" s="1"/>
  <c r="D82" i="9"/>
  <c r="F82" i="9"/>
  <c r="C82" i="9"/>
  <c r="C85" i="13" s="1"/>
  <c r="D86" i="12" s="1"/>
  <c r="D98" i="9"/>
  <c r="F98" i="9"/>
  <c r="C98" i="9"/>
  <c r="C101" i="13" s="1"/>
  <c r="D102" i="12" s="1"/>
  <c r="J37" i="9"/>
  <c r="C38" i="9"/>
  <c r="C41" i="13" s="1"/>
  <c r="D42" i="12" s="1"/>
  <c r="D42" i="13" s="1"/>
  <c r="E43" i="12" s="1"/>
  <c r="H38" i="9"/>
  <c r="F40" i="9"/>
  <c r="E41" i="9"/>
  <c r="J41" i="9"/>
  <c r="C42" i="9"/>
  <c r="C45" i="13" s="1"/>
  <c r="D46" i="12" s="1"/>
  <c r="H42" i="9"/>
  <c r="F44" i="9"/>
  <c r="E45" i="9"/>
  <c r="J45" i="9"/>
  <c r="C46" i="9"/>
  <c r="H46" i="9"/>
  <c r="F48" i="9"/>
  <c r="E49" i="9"/>
  <c r="J49" i="9"/>
  <c r="C50" i="9"/>
  <c r="C53" i="13" s="1"/>
  <c r="D54" i="12" s="1"/>
  <c r="D54" i="13" s="1"/>
  <c r="E55" i="12" s="1"/>
  <c r="H50" i="9"/>
  <c r="F52" i="9"/>
  <c r="E53" i="9"/>
  <c r="H54" i="9"/>
  <c r="J54" i="9"/>
  <c r="E55" i="9"/>
  <c r="C55" i="9"/>
  <c r="C58" i="13" s="1"/>
  <c r="D59" i="12" s="1"/>
  <c r="J55" i="9"/>
  <c r="C57" i="9"/>
  <c r="C60" i="13" s="1"/>
  <c r="D61" i="12" s="1"/>
  <c r="D61" i="13" s="1"/>
  <c r="E62" i="12" s="1"/>
  <c r="F57" i="9"/>
  <c r="H57" i="9"/>
  <c r="C58" i="9"/>
  <c r="C61" i="13" s="1"/>
  <c r="D62" i="12" s="1"/>
  <c r="K58" i="9"/>
  <c r="I59" i="9"/>
  <c r="K59" i="9"/>
  <c r="H59" i="9"/>
  <c r="C61" i="9"/>
  <c r="D61" i="9"/>
  <c r="F61" i="9"/>
  <c r="H61" i="9"/>
  <c r="J61" i="9"/>
  <c r="E63" i="9"/>
  <c r="F63" i="9"/>
  <c r="C63" i="9"/>
  <c r="E66" i="9"/>
  <c r="F67" i="9"/>
  <c r="D70" i="9"/>
  <c r="F70" i="9"/>
  <c r="C70" i="9"/>
  <c r="C73" i="13" s="1"/>
  <c r="D74" i="12" s="1"/>
  <c r="I71" i="9"/>
  <c r="J71" i="9"/>
  <c r="F71" i="9"/>
  <c r="H71" i="9"/>
  <c r="I75" i="9"/>
  <c r="J75" i="9"/>
  <c r="H75" i="9"/>
  <c r="E82" i="9"/>
  <c r="F83" i="9"/>
  <c r="D86" i="9"/>
  <c r="F86" i="9"/>
  <c r="C86" i="9"/>
  <c r="C89" i="13" s="1"/>
  <c r="D90" i="12" s="1"/>
  <c r="I87" i="9"/>
  <c r="J87" i="9"/>
  <c r="F87" i="9"/>
  <c r="H87" i="9"/>
  <c r="I91" i="9"/>
  <c r="J91" i="9"/>
  <c r="H91" i="9"/>
  <c r="E98" i="9"/>
  <c r="F99" i="9"/>
  <c r="D102" i="9"/>
  <c r="F102" i="9"/>
  <c r="C102" i="9"/>
  <c r="C105" i="13" s="1"/>
  <c r="D106" i="12" s="1"/>
  <c r="I103" i="9"/>
  <c r="J103" i="9"/>
  <c r="F103" i="9"/>
  <c r="H103" i="9"/>
  <c r="E62" i="9"/>
  <c r="J62" i="9"/>
  <c r="D64" i="9"/>
  <c r="J68" i="9"/>
  <c r="H68" i="9"/>
  <c r="C68" i="9"/>
  <c r="C71" i="13" s="1"/>
  <c r="D72" i="12" s="1"/>
  <c r="D72" i="13" s="1"/>
  <c r="E73" i="12" s="1"/>
  <c r="E73" i="13" s="1"/>
  <c r="F74" i="12" s="1"/>
  <c r="H70" i="9"/>
  <c r="K70" i="9"/>
  <c r="E71" i="9"/>
  <c r="D71" i="9"/>
  <c r="D72" i="9"/>
  <c r="J76" i="9"/>
  <c r="H76" i="9"/>
  <c r="C76" i="9"/>
  <c r="H78" i="9"/>
  <c r="K78" i="9"/>
  <c r="E79" i="9"/>
  <c r="D79" i="9"/>
  <c r="D80" i="9"/>
  <c r="J84" i="9"/>
  <c r="H84" i="9"/>
  <c r="C84" i="9"/>
  <c r="H86" i="9"/>
  <c r="K86" i="9"/>
  <c r="E87" i="9"/>
  <c r="D87" i="9"/>
  <c r="D88" i="9"/>
  <c r="J92" i="9"/>
  <c r="H92" i="9"/>
  <c r="C92" i="9"/>
  <c r="H94" i="9"/>
  <c r="K94" i="9"/>
  <c r="E95" i="9"/>
  <c r="D95" i="9"/>
  <c r="D96" i="9"/>
  <c r="J100" i="9"/>
  <c r="H100" i="9"/>
  <c r="C100" i="9"/>
  <c r="C103" i="13" s="1"/>
  <c r="D104" i="12" s="1"/>
  <c r="D104" i="13" s="1"/>
  <c r="E105" i="12" s="1"/>
  <c r="E105" i="13" s="1"/>
  <c r="F106" i="12" s="1"/>
  <c r="H102" i="9"/>
  <c r="K102" i="9"/>
  <c r="E103" i="9"/>
  <c r="D103" i="9"/>
  <c r="D104" i="9"/>
  <c r="J64" i="9"/>
  <c r="H64" i="9"/>
  <c r="C64" i="9"/>
  <c r="C67" i="13" s="1"/>
  <c r="D68" i="12" s="1"/>
  <c r="H66" i="9"/>
  <c r="K66" i="9"/>
  <c r="E67" i="9"/>
  <c r="D67" i="9"/>
  <c r="J72" i="9"/>
  <c r="H72" i="9"/>
  <c r="C72" i="9"/>
  <c r="C75" i="13" s="1"/>
  <c r="D76" i="12" s="1"/>
  <c r="H74" i="9"/>
  <c r="K74" i="9"/>
  <c r="E75" i="9"/>
  <c r="D75" i="9"/>
  <c r="J80" i="9"/>
  <c r="H80" i="9"/>
  <c r="C80" i="9"/>
  <c r="H82" i="9"/>
  <c r="K82" i="9"/>
  <c r="E83" i="9"/>
  <c r="D83" i="9"/>
  <c r="J88" i="9"/>
  <c r="H88" i="9"/>
  <c r="C88" i="9"/>
  <c r="H90" i="9"/>
  <c r="K90" i="9"/>
  <c r="E91" i="9"/>
  <c r="D91" i="9"/>
  <c r="J96" i="9"/>
  <c r="H96" i="9"/>
  <c r="C96" i="9"/>
  <c r="C99" i="13" s="1"/>
  <c r="D100" i="12" s="1"/>
  <c r="H98" i="9"/>
  <c r="K98" i="9"/>
  <c r="E99" i="9"/>
  <c r="D99" i="9"/>
  <c r="J104" i="9"/>
  <c r="H104" i="9"/>
  <c r="C104" i="9"/>
  <c r="F10" i="5"/>
  <c r="E11" i="5" s="1"/>
  <c r="T11" i="5"/>
  <c r="S12" i="5" s="1"/>
  <c r="U10" i="5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9" i="1"/>
  <c r="C84" i="11" l="1"/>
  <c r="D85" i="6" s="1"/>
  <c r="C13" i="11"/>
  <c r="D14" i="6" s="1"/>
  <c r="D14" i="11" s="1"/>
  <c r="E15" i="6" s="1"/>
  <c r="E15" i="11" s="1"/>
  <c r="F16" i="6" s="1"/>
  <c r="C22" i="11"/>
  <c r="D23" i="6" s="1"/>
  <c r="D23" i="11" s="1"/>
  <c r="E24" i="6" s="1"/>
  <c r="D108" i="11"/>
  <c r="D15" i="11"/>
  <c r="E16" i="6" s="1"/>
  <c r="E16" i="11" s="1"/>
  <c r="F17" i="6" s="1"/>
  <c r="C62" i="11"/>
  <c r="D63" i="6" s="1"/>
  <c r="D63" i="11" s="1"/>
  <c r="E64" i="6" s="1"/>
  <c r="E64" i="11" s="1"/>
  <c r="F65" i="6" s="1"/>
  <c r="C48" i="11"/>
  <c r="D49" i="6" s="1"/>
  <c r="D49" i="11" s="1"/>
  <c r="E50" i="6" s="1"/>
  <c r="D62" i="13"/>
  <c r="E63" i="12" s="1"/>
  <c r="E63" i="13" s="1"/>
  <c r="F64" i="12" s="1"/>
  <c r="F64" i="13" s="1"/>
  <c r="G65" i="12" s="1"/>
  <c r="G65" i="13" s="1"/>
  <c r="H66" i="12" s="1"/>
  <c r="H66" i="13" s="1"/>
  <c r="I67" i="12" s="1"/>
  <c r="I67" i="13" s="1"/>
  <c r="J68" i="12" s="1"/>
  <c r="J68" i="13" s="1"/>
  <c r="K69" i="12" s="1"/>
  <c r="K69" i="13" s="1"/>
  <c r="L70" i="12" s="1"/>
  <c r="L70" i="13" s="1"/>
  <c r="C33" i="11"/>
  <c r="D34" i="6" s="1"/>
  <c r="D34" i="11" s="1"/>
  <c r="E35" i="6" s="1"/>
  <c r="E35" i="11" s="1"/>
  <c r="F36" i="6" s="1"/>
  <c r="D23" i="13"/>
  <c r="E24" i="12" s="1"/>
  <c r="C51" i="13"/>
  <c r="D52" i="12" s="1"/>
  <c r="D52" i="13" s="1"/>
  <c r="E53" i="12" s="1"/>
  <c r="E53" i="13" s="1"/>
  <c r="F54" i="12" s="1"/>
  <c r="F54" i="13" s="1"/>
  <c r="G55" i="12" s="1"/>
  <c r="G55" i="13" s="1"/>
  <c r="H56" i="12" s="1"/>
  <c r="H56" i="13" s="1"/>
  <c r="I57" i="12" s="1"/>
  <c r="I57" i="13" s="1"/>
  <c r="J58" i="12" s="1"/>
  <c r="J58" i="13" s="1"/>
  <c r="K59" i="12" s="1"/>
  <c r="K59" i="13" s="1"/>
  <c r="L60" i="12" s="1"/>
  <c r="L60" i="13" s="1"/>
  <c r="C27" i="13"/>
  <c r="D28" i="12" s="1"/>
  <c r="D28" i="13" s="1"/>
  <c r="E29" i="12" s="1"/>
  <c r="E29" i="13" s="1"/>
  <c r="F30" i="12" s="1"/>
  <c r="F30" i="13" s="1"/>
  <c r="G31" i="12" s="1"/>
  <c r="G31" i="13" s="1"/>
  <c r="H32" i="12" s="1"/>
  <c r="H32" i="13" s="1"/>
  <c r="I33" i="12" s="1"/>
  <c r="I33" i="13" s="1"/>
  <c r="J34" i="12" s="1"/>
  <c r="J34" i="13" s="1"/>
  <c r="K35" i="12" s="1"/>
  <c r="K35" i="13" s="1"/>
  <c r="L36" i="12" s="1"/>
  <c r="L36" i="13" s="1"/>
  <c r="C39" i="13"/>
  <c r="D40" i="12" s="1"/>
  <c r="C47" i="13"/>
  <c r="D48" i="12" s="1"/>
  <c r="D63" i="13"/>
  <c r="E64" i="12" s="1"/>
  <c r="E64" i="13" s="1"/>
  <c r="F65" i="12" s="1"/>
  <c r="F65" i="13" s="1"/>
  <c r="G66" i="12" s="1"/>
  <c r="G66" i="13" s="1"/>
  <c r="H67" i="12" s="1"/>
  <c r="H67" i="13" s="1"/>
  <c r="I68" i="12" s="1"/>
  <c r="I68" i="13" s="1"/>
  <c r="J69" i="12" s="1"/>
  <c r="J69" i="13" s="1"/>
  <c r="K70" i="12" s="1"/>
  <c r="K70" i="13" s="1"/>
  <c r="L71" i="12" s="1"/>
  <c r="L71" i="13" s="1"/>
  <c r="C81" i="11"/>
  <c r="D82" i="6" s="1"/>
  <c r="D82" i="11" s="1"/>
  <c r="E83" i="6" s="1"/>
  <c r="E83" i="11" s="1"/>
  <c r="F84" i="6" s="1"/>
  <c r="C97" i="11"/>
  <c r="D98" i="6" s="1"/>
  <c r="D98" i="11" s="1"/>
  <c r="E99" i="6" s="1"/>
  <c r="E99" i="11" s="1"/>
  <c r="F100" i="6" s="1"/>
  <c r="C39" i="11"/>
  <c r="D40" i="6" s="1"/>
  <c r="D40" i="11" s="1"/>
  <c r="E41" i="6" s="1"/>
  <c r="E41" i="11" s="1"/>
  <c r="F42" i="6" s="1"/>
  <c r="C55" i="11"/>
  <c r="D56" i="6" s="1"/>
  <c r="D56" i="11" s="1"/>
  <c r="E57" i="6" s="1"/>
  <c r="C16" i="11"/>
  <c r="D17" i="6" s="1"/>
  <c r="D17" i="11" s="1"/>
  <c r="E18" i="6" s="1"/>
  <c r="E18" i="11" s="1"/>
  <c r="F19" i="6" s="1"/>
  <c r="D80" i="11"/>
  <c r="E81" i="6" s="1"/>
  <c r="E81" i="11" s="1"/>
  <c r="F82" i="6" s="1"/>
  <c r="C100" i="13"/>
  <c r="D101" i="12" s="1"/>
  <c r="C36" i="11"/>
  <c r="D37" i="6" s="1"/>
  <c r="D37" i="11" s="1"/>
  <c r="E38" i="6" s="1"/>
  <c r="E38" i="11" s="1"/>
  <c r="F39" i="6" s="1"/>
  <c r="D39" i="13"/>
  <c r="E40" i="12" s="1"/>
  <c r="E40" i="13" s="1"/>
  <c r="F41" i="12" s="1"/>
  <c r="F41" i="13" s="1"/>
  <c r="G42" i="12" s="1"/>
  <c r="G42" i="13" s="1"/>
  <c r="H43" i="12" s="1"/>
  <c r="H43" i="13" s="1"/>
  <c r="I44" i="12" s="1"/>
  <c r="I44" i="13" s="1"/>
  <c r="J45" i="12" s="1"/>
  <c r="J45" i="13" s="1"/>
  <c r="K46" i="12" s="1"/>
  <c r="K46" i="13" s="1"/>
  <c r="L47" i="12" s="1"/>
  <c r="L47" i="13" s="1"/>
  <c r="C24" i="11"/>
  <c r="D25" i="6" s="1"/>
  <c r="D25" i="11" s="1"/>
  <c r="E26" i="6" s="1"/>
  <c r="E26" i="11" s="1"/>
  <c r="F27" i="6" s="1"/>
  <c r="C56" i="11"/>
  <c r="D57" i="6" s="1"/>
  <c r="D57" i="11" s="1"/>
  <c r="E58" i="6" s="1"/>
  <c r="E58" i="11" s="1"/>
  <c r="F59" i="6" s="1"/>
  <c r="C88" i="11"/>
  <c r="D89" i="6" s="1"/>
  <c r="D89" i="11" s="1"/>
  <c r="E90" i="6" s="1"/>
  <c r="E90" i="11" s="1"/>
  <c r="F91" i="6" s="1"/>
  <c r="C15" i="11"/>
  <c r="D16" i="6" s="1"/>
  <c r="D16" i="11" s="1"/>
  <c r="E17" i="6" s="1"/>
  <c r="E17" i="11" s="1"/>
  <c r="F18" i="6" s="1"/>
  <c r="C66" i="11"/>
  <c r="D67" i="6" s="1"/>
  <c r="D67" i="11" s="1"/>
  <c r="E68" i="6" s="1"/>
  <c r="E68" i="11" s="1"/>
  <c r="F69" i="6" s="1"/>
  <c r="C20" i="11"/>
  <c r="D21" i="6" s="1"/>
  <c r="C52" i="11"/>
  <c r="D53" i="6" s="1"/>
  <c r="D53" i="11" s="1"/>
  <c r="E54" i="6" s="1"/>
  <c r="C68" i="11"/>
  <c r="D69" i="6" s="1"/>
  <c r="D69" i="11" s="1"/>
  <c r="E70" i="6" s="1"/>
  <c r="E70" i="11" s="1"/>
  <c r="F71" i="6" s="1"/>
  <c r="C92" i="11"/>
  <c r="D93" i="6" s="1"/>
  <c r="D93" i="11" s="1"/>
  <c r="E94" i="6" s="1"/>
  <c r="E94" i="11" s="1"/>
  <c r="F95" i="6" s="1"/>
  <c r="D31" i="13"/>
  <c r="E32" i="12" s="1"/>
  <c r="C59" i="13"/>
  <c r="D60" i="12" s="1"/>
  <c r="D60" i="13" s="1"/>
  <c r="E61" i="12" s="1"/>
  <c r="E61" i="13" s="1"/>
  <c r="F62" i="12" s="1"/>
  <c r="F62" i="13" s="1"/>
  <c r="G63" i="12" s="1"/>
  <c r="G63" i="13" s="1"/>
  <c r="H64" i="12" s="1"/>
  <c r="H64" i="13" s="1"/>
  <c r="I65" i="12" s="1"/>
  <c r="I65" i="13" s="1"/>
  <c r="J66" i="12" s="1"/>
  <c r="J66" i="13" s="1"/>
  <c r="K67" i="12" s="1"/>
  <c r="K67" i="13" s="1"/>
  <c r="L68" i="12" s="1"/>
  <c r="L68" i="13" s="1"/>
  <c r="C40" i="11"/>
  <c r="D41" i="6" s="1"/>
  <c r="D41" i="11" s="1"/>
  <c r="E42" i="6" s="1"/>
  <c r="E42" i="11" s="1"/>
  <c r="F43" i="6" s="1"/>
  <c r="C72" i="11"/>
  <c r="D73" i="6" s="1"/>
  <c r="D73" i="11" s="1"/>
  <c r="E74" i="6" s="1"/>
  <c r="E74" i="11" s="1"/>
  <c r="F75" i="6" s="1"/>
  <c r="C104" i="11"/>
  <c r="D105" i="6" s="1"/>
  <c r="D105" i="11" s="1"/>
  <c r="E106" i="6" s="1"/>
  <c r="E106" i="11" s="1"/>
  <c r="F107" i="6" s="1"/>
  <c r="C49" i="13"/>
  <c r="D50" i="12" s="1"/>
  <c r="D50" i="13" s="1"/>
  <c r="E51" i="12" s="1"/>
  <c r="E51" i="13" s="1"/>
  <c r="F52" i="12" s="1"/>
  <c r="F52" i="13" s="1"/>
  <c r="G53" i="12" s="1"/>
  <c r="G53" i="13" s="1"/>
  <c r="H54" i="12" s="1"/>
  <c r="H54" i="13" s="1"/>
  <c r="I55" i="12" s="1"/>
  <c r="I55" i="13" s="1"/>
  <c r="J56" i="12" s="1"/>
  <c r="J56" i="13" s="1"/>
  <c r="K57" i="12" s="1"/>
  <c r="K57" i="13" s="1"/>
  <c r="L58" i="12" s="1"/>
  <c r="L58" i="13" s="1"/>
  <c r="D25" i="13"/>
  <c r="E26" i="12" s="1"/>
  <c r="E26" i="13" s="1"/>
  <c r="F27" i="12" s="1"/>
  <c r="F27" i="13" s="1"/>
  <c r="G28" i="12" s="1"/>
  <c r="G28" i="13" s="1"/>
  <c r="H29" i="12" s="1"/>
  <c r="H29" i="13" s="1"/>
  <c r="I30" i="12" s="1"/>
  <c r="I30" i="13" s="1"/>
  <c r="J31" i="12" s="1"/>
  <c r="J31" i="13" s="1"/>
  <c r="K32" i="12" s="1"/>
  <c r="K32" i="13" s="1"/>
  <c r="L33" i="12" s="1"/>
  <c r="L33" i="13" s="1"/>
  <c r="C100" i="11"/>
  <c r="D101" i="6" s="1"/>
  <c r="D101" i="11" s="1"/>
  <c r="E102" i="6" s="1"/>
  <c r="E102" i="11" s="1"/>
  <c r="F103" i="6" s="1"/>
  <c r="D50" i="11"/>
  <c r="E51" i="6" s="1"/>
  <c r="E51" i="11" s="1"/>
  <c r="F52" i="6" s="1"/>
  <c r="D33" i="13"/>
  <c r="E34" i="12" s="1"/>
  <c r="E34" i="13" s="1"/>
  <c r="F35" i="12" s="1"/>
  <c r="F35" i="13" s="1"/>
  <c r="G36" i="12" s="1"/>
  <c r="G36" i="13" s="1"/>
  <c r="H37" i="12" s="1"/>
  <c r="H37" i="13" s="1"/>
  <c r="I38" i="12" s="1"/>
  <c r="I38" i="13" s="1"/>
  <c r="J39" i="12" s="1"/>
  <c r="J39" i="13" s="1"/>
  <c r="K40" i="12" s="1"/>
  <c r="K40" i="13" s="1"/>
  <c r="L41" i="12" s="1"/>
  <c r="L41" i="13" s="1"/>
  <c r="C21" i="11"/>
  <c r="D22" i="6" s="1"/>
  <c r="D22" i="11" s="1"/>
  <c r="E23" i="6" s="1"/>
  <c r="E23" i="11" s="1"/>
  <c r="F24" i="6" s="1"/>
  <c r="C37" i="11"/>
  <c r="D38" i="6" s="1"/>
  <c r="D38" i="11" s="1"/>
  <c r="C53" i="11"/>
  <c r="D54" i="6" s="1"/>
  <c r="D54" i="11" s="1"/>
  <c r="E55" i="6" s="1"/>
  <c r="C69" i="11"/>
  <c r="D70" i="6" s="1"/>
  <c r="D70" i="11" s="1"/>
  <c r="C85" i="11"/>
  <c r="D86" i="6" s="1"/>
  <c r="D86" i="11" s="1"/>
  <c r="E87" i="6" s="1"/>
  <c r="E87" i="11" s="1"/>
  <c r="F88" i="6" s="1"/>
  <c r="C101" i="11"/>
  <c r="D102" i="6" s="1"/>
  <c r="D102" i="11" s="1"/>
  <c r="C30" i="11"/>
  <c r="D31" i="6" s="1"/>
  <c r="D31" i="11" s="1"/>
  <c r="E32" i="6" s="1"/>
  <c r="E32" i="11" s="1"/>
  <c r="F33" i="6" s="1"/>
  <c r="C78" i="11"/>
  <c r="D79" i="6" s="1"/>
  <c r="D79" i="11" s="1"/>
  <c r="E80" i="6" s="1"/>
  <c r="E80" i="11" s="1"/>
  <c r="F81" i="6" s="1"/>
  <c r="C94" i="11"/>
  <c r="D95" i="6" s="1"/>
  <c r="D95" i="11" s="1"/>
  <c r="E96" i="6" s="1"/>
  <c r="E96" i="11" s="1"/>
  <c r="F97" i="6" s="1"/>
  <c r="C11" i="11"/>
  <c r="D12" i="6" s="1"/>
  <c r="D12" i="11" s="1"/>
  <c r="E13" i="6" s="1"/>
  <c r="E13" i="11" s="1"/>
  <c r="F14" i="6" s="1"/>
  <c r="D28" i="11"/>
  <c r="E29" i="6" s="1"/>
  <c r="E29" i="11" s="1"/>
  <c r="F30" i="6" s="1"/>
  <c r="D44" i="11"/>
  <c r="E45" i="6" s="1"/>
  <c r="E45" i="11" s="1"/>
  <c r="F46" i="6" s="1"/>
  <c r="D60" i="11"/>
  <c r="E61" i="6" s="1"/>
  <c r="E61" i="11" s="1"/>
  <c r="F62" i="6" s="1"/>
  <c r="D76" i="11"/>
  <c r="E77" i="6" s="1"/>
  <c r="E77" i="11" s="1"/>
  <c r="F78" i="6" s="1"/>
  <c r="D92" i="11"/>
  <c r="E93" i="6" s="1"/>
  <c r="C19" i="11"/>
  <c r="D20" i="6" s="1"/>
  <c r="D20" i="11" s="1"/>
  <c r="E21" i="6" s="1"/>
  <c r="E21" i="11" s="1"/>
  <c r="F22" i="6" s="1"/>
  <c r="C35" i="11"/>
  <c r="D36" i="6" s="1"/>
  <c r="D36" i="11" s="1"/>
  <c r="E37" i="6" s="1"/>
  <c r="E37" i="11" s="1"/>
  <c r="F38" i="6" s="1"/>
  <c r="C51" i="11"/>
  <c r="D52" i="6" s="1"/>
  <c r="D52" i="11" s="1"/>
  <c r="E53" i="6" s="1"/>
  <c r="E53" i="11" s="1"/>
  <c r="F54" i="6" s="1"/>
  <c r="C67" i="11"/>
  <c r="D68" i="6" s="1"/>
  <c r="D68" i="11" s="1"/>
  <c r="E69" i="6" s="1"/>
  <c r="C12" i="11"/>
  <c r="D13" i="6" s="1"/>
  <c r="D13" i="11" s="1"/>
  <c r="E14" i="6" s="1"/>
  <c r="E14" i="11" s="1"/>
  <c r="F15" i="6" s="1"/>
  <c r="C28" i="11"/>
  <c r="D29" i="6" s="1"/>
  <c r="D29" i="11" s="1"/>
  <c r="E30" i="6" s="1"/>
  <c r="E30" i="11" s="1"/>
  <c r="F31" i="6" s="1"/>
  <c r="C44" i="11"/>
  <c r="D45" i="6" s="1"/>
  <c r="D45" i="11" s="1"/>
  <c r="E46" i="6" s="1"/>
  <c r="E46" i="11" s="1"/>
  <c r="F47" i="6" s="1"/>
  <c r="C60" i="11"/>
  <c r="D61" i="6" s="1"/>
  <c r="D61" i="11" s="1"/>
  <c r="E62" i="6" s="1"/>
  <c r="E62" i="11" s="1"/>
  <c r="F63" i="6" s="1"/>
  <c r="C10" i="11"/>
  <c r="D11" i="6" s="1"/>
  <c r="D11" i="11" s="1"/>
  <c r="E12" i="6" s="1"/>
  <c r="E12" i="11" s="1"/>
  <c r="F13" i="6" s="1"/>
  <c r="D12" i="13"/>
  <c r="E13" i="12" s="1"/>
  <c r="E13" i="13" s="1"/>
  <c r="F14" i="12" s="1"/>
  <c r="F14" i="13" s="1"/>
  <c r="G15" i="12" s="1"/>
  <c r="G15" i="13" s="1"/>
  <c r="H16" i="12" s="1"/>
  <c r="H16" i="13" s="1"/>
  <c r="I17" i="12" s="1"/>
  <c r="I17" i="13" s="1"/>
  <c r="J18" i="12" s="1"/>
  <c r="J18" i="13" s="1"/>
  <c r="K19" i="12" s="1"/>
  <c r="K19" i="13" s="1"/>
  <c r="L20" i="12" s="1"/>
  <c r="L20" i="13" s="1"/>
  <c r="C76" i="11"/>
  <c r="D77" i="6" s="1"/>
  <c r="D77" i="11" s="1"/>
  <c r="E78" i="6" s="1"/>
  <c r="E78" i="11" s="1"/>
  <c r="F79" i="6" s="1"/>
  <c r="E55" i="13"/>
  <c r="F56" i="12" s="1"/>
  <c r="F56" i="13" s="1"/>
  <c r="G57" i="12" s="1"/>
  <c r="G57" i="13" s="1"/>
  <c r="H58" i="12" s="1"/>
  <c r="H58" i="13" s="1"/>
  <c r="I59" i="12" s="1"/>
  <c r="I59" i="13" s="1"/>
  <c r="J60" i="12" s="1"/>
  <c r="J60" i="13" s="1"/>
  <c r="K61" i="12" s="1"/>
  <c r="K61" i="13" s="1"/>
  <c r="L62" i="12" s="1"/>
  <c r="L62" i="13" s="1"/>
  <c r="D86" i="13"/>
  <c r="E87" i="12" s="1"/>
  <c r="E87" i="13" s="1"/>
  <c r="F88" i="12" s="1"/>
  <c r="F88" i="13" s="1"/>
  <c r="G89" i="12" s="1"/>
  <c r="G89" i="13" s="1"/>
  <c r="H90" i="12" s="1"/>
  <c r="H90" i="13" s="1"/>
  <c r="I91" i="12" s="1"/>
  <c r="I91" i="13" s="1"/>
  <c r="J92" i="12" s="1"/>
  <c r="J92" i="13" s="1"/>
  <c r="K93" i="12" s="1"/>
  <c r="K93" i="13" s="1"/>
  <c r="L94" i="12" s="1"/>
  <c r="L94" i="13" s="1"/>
  <c r="D82" i="13"/>
  <c r="E83" i="12" s="1"/>
  <c r="E83" i="13" s="1"/>
  <c r="F84" i="12" s="1"/>
  <c r="F84" i="13" s="1"/>
  <c r="G85" i="12" s="1"/>
  <c r="G85" i="13" s="1"/>
  <c r="H86" i="12" s="1"/>
  <c r="H86" i="13" s="1"/>
  <c r="I87" i="12" s="1"/>
  <c r="I87" i="13" s="1"/>
  <c r="J88" i="12" s="1"/>
  <c r="J88" i="13" s="1"/>
  <c r="K89" i="12" s="1"/>
  <c r="K89" i="13" s="1"/>
  <c r="L90" i="12" s="1"/>
  <c r="L90" i="13" s="1"/>
  <c r="D37" i="13"/>
  <c r="E38" i="12" s="1"/>
  <c r="E38" i="13" s="1"/>
  <c r="F39" i="12" s="1"/>
  <c r="F39" i="13" s="1"/>
  <c r="G40" i="12" s="1"/>
  <c r="G40" i="13" s="1"/>
  <c r="H41" i="12" s="1"/>
  <c r="H41" i="13" s="1"/>
  <c r="I42" i="12" s="1"/>
  <c r="I42" i="13" s="1"/>
  <c r="J43" i="12" s="1"/>
  <c r="J43" i="13" s="1"/>
  <c r="K44" i="12" s="1"/>
  <c r="K44" i="13" s="1"/>
  <c r="L45" i="12" s="1"/>
  <c r="L45" i="13" s="1"/>
  <c r="D21" i="13"/>
  <c r="E22" i="12" s="1"/>
  <c r="E22" i="13" s="1"/>
  <c r="F23" i="12" s="1"/>
  <c r="F23" i="13" s="1"/>
  <c r="G24" i="12" s="1"/>
  <c r="G24" i="13" s="1"/>
  <c r="H25" i="12" s="1"/>
  <c r="H25" i="13" s="1"/>
  <c r="I26" i="12" s="1"/>
  <c r="I26" i="13" s="1"/>
  <c r="J27" i="12" s="1"/>
  <c r="J27" i="13" s="1"/>
  <c r="K28" i="12" s="1"/>
  <c r="K28" i="13" s="1"/>
  <c r="L29" i="12" s="1"/>
  <c r="L29" i="13" s="1"/>
  <c r="D93" i="13"/>
  <c r="E94" i="12" s="1"/>
  <c r="E94" i="13" s="1"/>
  <c r="F95" i="12" s="1"/>
  <c r="F95" i="13" s="1"/>
  <c r="G96" i="12" s="1"/>
  <c r="G96" i="13" s="1"/>
  <c r="H97" i="12" s="1"/>
  <c r="H97" i="13" s="1"/>
  <c r="I98" i="12" s="1"/>
  <c r="I98" i="13" s="1"/>
  <c r="J99" i="12" s="1"/>
  <c r="J99" i="13" s="1"/>
  <c r="K100" i="12" s="1"/>
  <c r="K100" i="13" s="1"/>
  <c r="L101" i="12" s="1"/>
  <c r="L101" i="13" s="1"/>
  <c r="D42" i="11"/>
  <c r="E43" i="6" s="1"/>
  <c r="E43" i="11" s="1"/>
  <c r="F44" i="6" s="1"/>
  <c r="C18" i="11"/>
  <c r="D19" i="6" s="1"/>
  <c r="D19" i="11" s="1"/>
  <c r="E20" i="6" s="1"/>
  <c r="D35" i="11"/>
  <c r="E36" i="6" s="1"/>
  <c r="C50" i="11"/>
  <c r="D51" i="6" s="1"/>
  <c r="D51" i="11" s="1"/>
  <c r="E52" i="6" s="1"/>
  <c r="E52" i="11" s="1"/>
  <c r="F53" i="6" s="1"/>
  <c r="C82" i="11"/>
  <c r="D83" i="6" s="1"/>
  <c r="D83" i="11" s="1"/>
  <c r="E84" i="6" s="1"/>
  <c r="E84" i="11" s="1"/>
  <c r="F85" i="6" s="1"/>
  <c r="C98" i="11"/>
  <c r="D99" i="6" s="1"/>
  <c r="D99" i="11" s="1"/>
  <c r="E100" i="6" s="1"/>
  <c r="E100" i="11" s="1"/>
  <c r="F101" i="6" s="1"/>
  <c r="D101" i="13"/>
  <c r="E102" i="12" s="1"/>
  <c r="E102" i="13" s="1"/>
  <c r="F103" i="12" s="1"/>
  <c r="F103" i="13" s="1"/>
  <c r="G104" i="12" s="1"/>
  <c r="G104" i="13" s="1"/>
  <c r="H105" i="12" s="1"/>
  <c r="H105" i="13" s="1"/>
  <c r="I106" i="12" s="1"/>
  <c r="I106" i="13" s="1"/>
  <c r="J107" i="12" s="1"/>
  <c r="J107" i="13" s="1"/>
  <c r="K108" i="12" s="1"/>
  <c r="K108" i="13" s="1"/>
  <c r="D74" i="13"/>
  <c r="E75" i="12" s="1"/>
  <c r="E75" i="13" s="1"/>
  <c r="F76" i="12" s="1"/>
  <c r="F76" i="13" s="1"/>
  <c r="G77" i="12" s="1"/>
  <c r="G77" i="13" s="1"/>
  <c r="H78" i="12" s="1"/>
  <c r="H78" i="13" s="1"/>
  <c r="I79" i="12" s="1"/>
  <c r="I79" i="13" s="1"/>
  <c r="J80" i="12" s="1"/>
  <c r="J80" i="13" s="1"/>
  <c r="K81" i="12" s="1"/>
  <c r="K81" i="13" s="1"/>
  <c r="L82" i="12" s="1"/>
  <c r="L82" i="13" s="1"/>
  <c r="C107" i="13"/>
  <c r="D108" i="12" s="1"/>
  <c r="D108" i="13" s="1"/>
  <c r="D46" i="13"/>
  <c r="E47" i="12" s="1"/>
  <c r="E47" i="13" s="1"/>
  <c r="F48" i="12" s="1"/>
  <c r="F48" i="13" s="1"/>
  <c r="G49" i="12" s="1"/>
  <c r="G49" i="13" s="1"/>
  <c r="H50" i="12" s="1"/>
  <c r="H50" i="13" s="1"/>
  <c r="I51" i="12" s="1"/>
  <c r="I51" i="13" s="1"/>
  <c r="J52" i="12" s="1"/>
  <c r="J52" i="13" s="1"/>
  <c r="K53" i="12" s="1"/>
  <c r="K53" i="13" s="1"/>
  <c r="L54" i="12" s="1"/>
  <c r="L54" i="13" s="1"/>
  <c r="F38" i="13"/>
  <c r="G39" i="12" s="1"/>
  <c r="G39" i="13" s="1"/>
  <c r="H40" i="12" s="1"/>
  <c r="H40" i="13" s="1"/>
  <c r="I41" i="12" s="1"/>
  <c r="I41" i="13" s="1"/>
  <c r="J42" i="12" s="1"/>
  <c r="J42" i="13" s="1"/>
  <c r="K43" i="12" s="1"/>
  <c r="K43" i="13" s="1"/>
  <c r="L44" i="12" s="1"/>
  <c r="L44" i="13" s="1"/>
  <c r="D97" i="13"/>
  <c r="E98" i="12" s="1"/>
  <c r="E98" i="13" s="1"/>
  <c r="F99" i="12" s="1"/>
  <c r="F99" i="13" s="1"/>
  <c r="G100" i="12" s="1"/>
  <c r="G100" i="13" s="1"/>
  <c r="H101" i="12" s="1"/>
  <c r="H101" i="13" s="1"/>
  <c r="I102" i="12" s="1"/>
  <c r="I102" i="13" s="1"/>
  <c r="J103" i="12" s="1"/>
  <c r="J103" i="13" s="1"/>
  <c r="K104" i="12" s="1"/>
  <c r="K104" i="13" s="1"/>
  <c r="L105" i="12" s="1"/>
  <c r="L105" i="13" s="1"/>
  <c r="D66" i="11"/>
  <c r="E67" i="6" s="1"/>
  <c r="E67" i="11" s="1"/>
  <c r="F68" i="6" s="1"/>
  <c r="C29" i="11"/>
  <c r="D30" i="6" s="1"/>
  <c r="D30" i="11" s="1"/>
  <c r="E31" i="6" s="1"/>
  <c r="E31" i="11" s="1"/>
  <c r="F32" i="6" s="1"/>
  <c r="C45" i="11"/>
  <c r="D46" i="6" s="1"/>
  <c r="D46" i="11" s="1"/>
  <c r="E47" i="6" s="1"/>
  <c r="E47" i="11" s="1"/>
  <c r="F48" i="6" s="1"/>
  <c r="C61" i="11"/>
  <c r="D62" i="6" s="1"/>
  <c r="D62" i="11" s="1"/>
  <c r="E63" i="6" s="1"/>
  <c r="E63" i="11" s="1"/>
  <c r="F64" i="6" s="1"/>
  <c r="C77" i="11"/>
  <c r="D78" i="6" s="1"/>
  <c r="D78" i="11" s="1"/>
  <c r="E79" i="6" s="1"/>
  <c r="C93" i="11"/>
  <c r="D94" i="6" s="1"/>
  <c r="D94" i="11" s="1"/>
  <c r="E95" i="6" s="1"/>
  <c r="C86" i="11"/>
  <c r="D87" i="6" s="1"/>
  <c r="D87" i="11" s="1"/>
  <c r="E88" i="6" s="1"/>
  <c r="E88" i="11" s="1"/>
  <c r="F89" i="6" s="1"/>
  <c r="C23" i="11"/>
  <c r="D24" i="6" s="1"/>
  <c r="D24" i="11" s="1"/>
  <c r="E25" i="6" s="1"/>
  <c r="E25" i="11" s="1"/>
  <c r="F26" i="6" s="1"/>
  <c r="C47" i="11"/>
  <c r="D48" i="6" s="1"/>
  <c r="D48" i="11" s="1"/>
  <c r="C71" i="11"/>
  <c r="D72" i="6" s="1"/>
  <c r="D72" i="11" s="1"/>
  <c r="E73" i="6" s="1"/>
  <c r="E73" i="11" s="1"/>
  <c r="F74" i="6" s="1"/>
  <c r="D21" i="11"/>
  <c r="E22" i="6" s="1"/>
  <c r="E22" i="11" s="1"/>
  <c r="F23" i="6" s="1"/>
  <c r="D79" i="13"/>
  <c r="E80" i="12" s="1"/>
  <c r="E80" i="13" s="1"/>
  <c r="F81" i="12" s="1"/>
  <c r="F81" i="13" s="1"/>
  <c r="G82" i="12" s="1"/>
  <c r="G82" i="13" s="1"/>
  <c r="H83" i="12" s="1"/>
  <c r="H83" i="13" s="1"/>
  <c r="I84" i="12" s="1"/>
  <c r="I84" i="13" s="1"/>
  <c r="J85" i="12" s="1"/>
  <c r="J85" i="13" s="1"/>
  <c r="K86" i="12" s="1"/>
  <c r="K86" i="13" s="1"/>
  <c r="L87" i="12" s="1"/>
  <c r="L87" i="13" s="1"/>
  <c r="D87" i="13"/>
  <c r="E88" i="12" s="1"/>
  <c r="E88" i="13" s="1"/>
  <c r="F89" i="12" s="1"/>
  <c r="F89" i="13" s="1"/>
  <c r="G90" i="12" s="1"/>
  <c r="G90" i="13" s="1"/>
  <c r="H91" i="12" s="1"/>
  <c r="H91" i="13" s="1"/>
  <c r="I92" i="12" s="1"/>
  <c r="I92" i="13" s="1"/>
  <c r="J93" i="12" s="1"/>
  <c r="J93" i="13" s="1"/>
  <c r="K94" i="12" s="1"/>
  <c r="K94" i="13" s="1"/>
  <c r="L95" i="12" s="1"/>
  <c r="L95" i="13" s="1"/>
  <c r="C88" i="13"/>
  <c r="D89" i="12" s="1"/>
  <c r="D89" i="13" s="1"/>
  <c r="E90" i="12" s="1"/>
  <c r="E90" i="13" s="1"/>
  <c r="F91" i="12" s="1"/>
  <c r="F91" i="13" s="1"/>
  <c r="G92" i="12" s="1"/>
  <c r="G92" i="13" s="1"/>
  <c r="H93" i="12" s="1"/>
  <c r="H93" i="13" s="1"/>
  <c r="I94" i="12" s="1"/>
  <c r="I94" i="13" s="1"/>
  <c r="J95" i="12" s="1"/>
  <c r="J95" i="13" s="1"/>
  <c r="K96" i="12" s="1"/>
  <c r="K96" i="13" s="1"/>
  <c r="L97" i="12" s="1"/>
  <c r="L97" i="13" s="1"/>
  <c r="C32" i="11"/>
  <c r="D33" i="6" s="1"/>
  <c r="D33" i="11" s="1"/>
  <c r="E34" i="6" s="1"/>
  <c r="E34" i="11" s="1"/>
  <c r="F35" i="6" s="1"/>
  <c r="C64" i="11"/>
  <c r="D65" i="6" s="1"/>
  <c r="D65" i="11" s="1"/>
  <c r="E66" i="6" s="1"/>
  <c r="E66" i="11" s="1"/>
  <c r="F67" i="6" s="1"/>
  <c r="D98" i="13"/>
  <c r="E99" i="12" s="1"/>
  <c r="E99" i="13" s="1"/>
  <c r="F100" i="12" s="1"/>
  <c r="F100" i="13" s="1"/>
  <c r="G101" i="12" s="1"/>
  <c r="G101" i="13" s="1"/>
  <c r="H102" i="12" s="1"/>
  <c r="H102" i="13" s="1"/>
  <c r="I103" i="12" s="1"/>
  <c r="I103" i="13" s="1"/>
  <c r="J104" i="12" s="1"/>
  <c r="J104" i="13" s="1"/>
  <c r="K105" i="12" s="1"/>
  <c r="K105" i="13" s="1"/>
  <c r="L106" i="12" s="1"/>
  <c r="L106" i="13" s="1"/>
  <c r="E43" i="13"/>
  <c r="F44" i="12" s="1"/>
  <c r="F44" i="13" s="1"/>
  <c r="G45" i="12" s="1"/>
  <c r="G45" i="13" s="1"/>
  <c r="H46" i="12" s="1"/>
  <c r="H46" i="13" s="1"/>
  <c r="I47" i="12" s="1"/>
  <c r="I47" i="13" s="1"/>
  <c r="J48" i="12" s="1"/>
  <c r="J48" i="13" s="1"/>
  <c r="D17" i="13"/>
  <c r="E18" i="12" s="1"/>
  <c r="E18" i="13" s="1"/>
  <c r="F19" i="12" s="1"/>
  <c r="F19" i="13" s="1"/>
  <c r="G20" i="12" s="1"/>
  <c r="G20" i="13" s="1"/>
  <c r="H21" i="12" s="1"/>
  <c r="H21" i="13" s="1"/>
  <c r="I22" i="12" s="1"/>
  <c r="I22" i="13" s="1"/>
  <c r="J23" i="12" s="1"/>
  <c r="J23" i="13" s="1"/>
  <c r="K24" i="12" s="1"/>
  <c r="K24" i="13" s="1"/>
  <c r="L25" i="12" s="1"/>
  <c r="L25" i="13" s="1"/>
  <c r="D18" i="11"/>
  <c r="E19" i="6" s="1"/>
  <c r="E19" i="11" s="1"/>
  <c r="F20" i="6" s="1"/>
  <c r="C74" i="11"/>
  <c r="D75" i="6" s="1"/>
  <c r="D75" i="11" s="1"/>
  <c r="E76" i="6" s="1"/>
  <c r="E76" i="11" s="1"/>
  <c r="F77" i="6" s="1"/>
  <c r="D35" i="13"/>
  <c r="E36" i="12" s="1"/>
  <c r="E36" i="13" s="1"/>
  <c r="F37" i="12" s="1"/>
  <c r="F37" i="13" s="1"/>
  <c r="G38" i="12" s="1"/>
  <c r="G38" i="13" s="1"/>
  <c r="H39" i="12" s="1"/>
  <c r="H39" i="13" s="1"/>
  <c r="I40" i="12" s="1"/>
  <c r="I40" i="13" s="1"/>
  <c r="J41" i="12" s="1"/>
  <c r="D76" i="13"/>
  <c r="E77" i="12" s="1"/>
  <c r="E77" i="13" s="1"/>
  <c r="F78" i="12" s="1"/>
  <c r="F78" i="13" s="1"/>
  <c r="G79" i="12" s="1"/>
  <c r="G79" i="13" s="1"/>
  <c r="H80" i="12" s="1"/>
  <c r="H80" i="13" s="1"/>
  <c r="I81" i="12" s="1"/>
  <c r="I81" i="13" s="1"/>
  <c r="J82" i="12" s="1"/>
  <c r="J82" i="13" s="1"/>
  <c r="K83" i="12" s="1"/>
  <c r="K83" i="13" s="1"/>
  <c r="L84" i="12" s="1"/>
  <c r="L84" i="13" s="1"/>
  <c r="D95" i="13"/>
  <c r="E96" i="12" s="1"/>
  <c r="E96" i="13" s="1"/>
  <c r="F97" i="12" s="1"/>
  <c r="F97" i="13" s="1"/>
  <c r="G98" i="12" s="1"/>
  <c r="G98" i="13" s="1"/>
  <c r="H99" i="12" s="1"/>
  <c r="H99" i="13" s="1"/>
  <c r="I100" i="12" s="1"/>
  <c r="I100" i="13" s="1"/>
  <c r="J101" i="12" s="1"/>
  <c r="J101" i="13" s="1"/>
  <c r="K102" i="12" s="1"/>
  <c r="K102" i="13" s="1"/>
  <c r="L103" i="12" s="1"/>
  <c r="L103" i="13" s="1"/>
  <c r="D48" i="13"/>
  <c r="E49" i="12" s="1"/>
  <c r="E49" i="13" s="1"/>
  <c r="F50" i="12" s="1"/>
  <c r="F50" i="13" s="1"/>
  <c r="G51" i="12" s="1"/>
  <c r="G51" i="13" s="1"/>
  <c r="H52" i="12" s="1"/>
  <c r="H52" i="13" s="1"/>
  <c r="I53" i="12" s="1"/>
  <c r="I53" i="13" s="1"/>
  <c r="J54" i="12" s="1"/>
  <c r="J54" i="13" s="1"/>
  <c r="K55" i="12" s="1"/>
  <c r="K55" i="13" s="1"/>
  <c r="L56" i="12" s="1"/>
  <c r="L56" i="13" s="1"/>
  <c r="D106" i="13"/>
  <c r="E107" i="12" s="1"/>
  <c r="E107" i="13" s="1"/>
  <c r="F108" i="12" s="1"/>
  <c r="F108" i="13" s="1"/>
  <c r="D90" i="13"/>
  <c r="E91" i="12" s="1"/>
  <c r="E91" i="13" s="1"/>
  <c r="F92" i="12" s="1"/>
  <c r="F92" i="13" s="1"/>
  <c r="G93" i="12" s="1"/>
  <c r="G93" i="13" s="1"/>
  <c r="H94" i="12" s="1"/>
  <c r="H94" i="13" s="1"/>
  <c r="I95" i="12" s="1"/>
  <c r="I95" i="13" s="1"/>
  <c r="J96" i="12" s="1"/>
  <c r="J96" i="13" s="1"/>
  <c r="K97" i="12" s="1"/>
  <c r="K97" i="13" s="1"/>
  <c r="L98" i="12" s="1"/>
  <c r="L98" i="13" s="1"/>
  <c r="C26" i="11"/>
  <c r="D27" i="6" s="1"/>
  <c r="D27" i="11" s="1"/>
  <c r="E28" i="6" s="1"/>
  <c r="E28" i="11" s="1"/>
  <c r="F29" i="6" s="1"/>
  <c r="C42" i="11"/>
  <c r="D43" i="6" s="1"/>
  <c r="D43" i="11" s="1"/>
  <c r="E44" i="6" s="1"/>
  <c r="E44" i="11" s="1"/>
  <c r="F45" i="6" s="1"/>
  <c r="D66" i="13"/>
  <c r="E67" i="12" s="1"/>
  <c r="E67" i="13" s="1"/>
  <c r="F68" i="12" s="1"/>
  <c r="F68" i="13" s="1"/>
  <c r="G69" i="12" s="1"/>
  <c r="G69" i="13" s="1"/>
  <c r="H70" i="12" s="1"/>
  <c r="H70" i="13" s="1"/>
  <c r="I71" i="12" s="1"/>
  <c r="I71" i="13" s="1"/>
  <c r="J72" i="12" s="1"/>
  <c r="J72" i="13" s="1"/>
  <c r="K73" i="12" s="1"/>
  <c r="K73" i="13" s="1"/>
  <c r="L74" i="12" s="1"/>
  <c r="L74" i="13" s="1"/>
  <c r="D71" i="13"/>
  <c r="E72" i="12" s="1"/>
  <c r="E72" i="13" s="1"/>
  <c r="F73" i="12" s="1"/>
  <c r="F73" i="13" s="1"/>
  <c r="G74" i="12" s="1"/>
  <c r="G74" i="13" s="1"/>
  <c r="H75" i="12" s="1"/>
  <c r="H75" i="13" s="1"/>
  <c r="I76" i="12" s="1"/>
  <c r="I76" i="13" s="1"/>
  <c r="J77" i="12" s="1"/>
  <c r="J77" i="13" s="1"/>
  <c r="K78" i="12" s="1"/>
  <c r="K78" i="13" s="1"/>
  <c r="L79" i="12" s="1"/>
  <c r="L79" i="13" s="1"/>
  <c r="D10" i="13"/>
  <c r="E11" i="12" s="1"/>
  <c r="E11" i="13" s="1"/>
  <c r="F12" i="12" s="1"/>
  <c r="F12" i="13" s="1"/>
  <c r="G13" i="12" s="1"/>
  <c r="G13" i="13" s="1"/>
  <c r="H14" i="12" s="1"/>
  <c r="H14" i="13" s="1"/>
  <c r="I15" i="12" s="1"/>
  <c r="I15" i="13" s="1"/>
  <c r="J16" i="12" s="1"/>
  <c r="J16" i="13" s="1"/>
  <c r="K17" i="12" s="1"/>
  <c r="K17" i="13" s="1"/>
  <c r="L18" i="12" s="1"/>
  <c r="L18" i="13" s="1"/>
  <c r="D75" i="13"/>
  <c r="E76" i="12" s="1"/>
  <c r="E76" i="13" s="1"/>
  <c r="F77" i="12" s="1"/>
  <c r="F77" i="13" s="1"/>
  <c r="G78" i="12" s="1"/>
  <c r="G78" i="13" s="1"/>
  <c r="H79" i="12" s="1"/>
  <c r="H79" i="13" s="1"/>
  <c r="I80" i="12" s="1"/>
  <c r="I80" i="13" s="1"/>
  <c r="J81" i="12" s="1"/>
  <c r="J81" i="13" s="1"/>
  <c r="K82" i="12" s="1"/>
  <c r="K82" i="13" s="1"/>
  <c r="L83" i="12" s="1"/>
  <c r="L83" i="13" s="1"/>
  <c r="C70" i="11"/>
  <c r="D71" i="6" s="1"/>
  <c r="D71" i="11" s="1"/>
  <c r="E72" i="6" s="1"/>
  <c r="E72" i="11" s="1"/>
  <c r="F73" i="6" s="1"/>
  <c r="C102" i="11"/>
  <c r="D103" i="6" s="1"/>
  <c r="D103" i="11" s="1"/>
  <c r="E104" i="6" s="1"/>
  <c r="E104" i="11" s="1"/>
  <c r="F105" i="6" s="1"/>
  <c r="C19" i="13"/>
  <c r="D20" i="12" s="1"/>
  <c r="D20" i="13" s="1"/>
  <c r="E21" i="12" s="1"/>
  <c r="E21" i="13" s="1"/>
  <c r="F22" i="12" s="1"/>
  <c r="F22" i="13" s="1"/>
  <c r="G23" i="12" s="1"/>
  <c r="G23" i="13" s="1"/>
  <c r="H24" i="12" s="1"/>
  <c r="H24" i="13" s="1"/>
  <c r="I25" i="12" s="1"/>
  <c r="I25" i="13" s="1"/>
  <c r="J26" i="12" s="1"/>
  <c r="J26" i="13" s="1"/>
  <c r="K27" i="12" s="1"/>
  <c r="D85" i="11"/>
  <c r="E86" i="6" s="1"/>
  <c r="E86" i="11" s="1"/>
  <c r="F87" i="6" s="1"/>
  <c r="D91" i="11"/>
  <c r="E92" i="6" s="1"/>
  <c r="C25" i="11"/>
  <c r="D26" i="6" s="1"/>
  <c r="D26" i="11" s="1"/>
  <c r="E27" i="6" s="1"/>
  <c r="E27" i="11" s="1"/>
  <c r="F28" i="6" s="1"/>
  <c r="D58" i="11"/>
  <c r="E59" i="6" s="1"/>
  <c r="E59" i="11" s="1"/>
  <c r="F60" i="6" s="1"/>
  <c r="D74" i="11"/>
  <c r="E75" i="6" s="1"/>
  <c r="E75" i="11" s="1"/>
  <c r="F76" i="6" s="1"/>
  <c r="C89" i="11"/>
  <c r="D90" i="6" s="1"/>
  <c r="D90" i="11" s="1"/>
  <c r="E91" i="6" s="1"/>
  <c r="E91" i="11" s="1"/>
  <c r="F92" i="6" s="1"/>
  <c r="C105" i="11"/>
  <c r="D106" i="6" s="1"/>
  <c r="D106" i="11" s="1"/>
  <c r="E107" i="6" s="1"/>
  <c r="E107" i="11" s="1"/>
  <c r="F108" i="6" s="1"/>
  <c r="F108" i="11" s="1"/>
  <c r="C31" i="11"/>
  <c r="D32" i="6" s="1"/>
  <c r="D32" i="11" s="1"/>
  <c r="E33" i="6" s="1"/>
  <c r="E33" i="11" s="1"/>
  <c r="F34" i="6" s="1"/>
  <c r="C63" i="11"/>
  <c r="D64" i="6" s="1"/>
  <c r="D64" i="11" s="1"/>
  <c r="D96" i="11"/>
  <c r="E97" i="6" s="1"/>
  <c r="E97" i="11" s="1"/>
  <c r="F98" i="6" s="1"/>
  <c r="C38" i="11"/>
  <c r="D39" i="6" s="1"/>
  <c r="D39" i="11" s="1"/>
  <c r="E40" i="6" s="1"/>
  <c r="E40" i="11" s="1"/>
  <c r="F41" i="6" s="1"/>
  <c r="C106" i="11"/>
  <c r="D107" i="6" s="1"/>
  <c r="D107" i="11" s="1"/>
  <c r="E108" i="6" s="1"/>
  <c r="E108" i="11" s="1"/>
  <c r="C80" i="11"/>
  <c r="D81" i="6" s="1"/>
  <c r="D81" i="11" s="1"/>
  <c r="E82" i="6" s="1"/>
  <c r="E82" i="11" s="1"/>
  <c r="F83" i="6" s="1"/>
  <c r="C96" i="11"/>
  <c r="D97" i="6" s="1"/>
  <c r="D97" i="11" s="1"/>
  <c r="E98" i="6" s="1"/>
  <c r="E98" i="11" s="1"/>
  <c r="F99" i="6" s="1"/>
  <c r="C31" i="13"/>
  <c r="D32" i="12" s="1"/>
  <c r="D32" i="13" s="1"/>
  <c r="E33" i="12" s="1"/>
  <c r="E33" i="13" s="1"/>
  <c r="F34" i="12" s="1"/>
  <c r="F34" i="13" s="1"/>
  <c r="G35" i="12" s="1"/>
  <c r="G35" i="13" s="1"/>
  <c r="H36" i="12" s="1"/>
  <c r="H36" i="13" s="1"/>
  <c r="I37" i="12" s="1"/>
  <c r="I37" i="13" s="1"/>
  <c r="J38" i="12" s="1"/>
  <c r="J38" i="13" s="1"/>
  <c r="K39" i="12" s="1"/>
  <c r="K39" i="13" s="1"/>
  <c r="L40" i="12" s="1"/>
  <c r="L40" i="13" s="1"/>
  <c r="D29" i="13"/>
  <c r="E30" i="12" s="1"/>
  <c r="E30" i="13" s="1"/>
  <c r="F31" i="12" s="1"/>
  <c r="F31" i="13" s="1"/>
  <c r="G32" i="12" s="1"/>
  <c r="G32" i="13" s="1"/>
  <c r="H33" i="12" s="1"/>
  <c r="H33" i="13" s="1"/>
  <c r="I34" i="12" s="1"/>
  <c r="I34" i="13" s="1"/>
  <c r="J35" i="12" s="1"/>
  <c r="J35" i="13" s="1"/>
  <c r="K36" i="12" s="1"/>
  <c r="K36" i="13" s="1"/>
  <c r="L37" i="12" s="1"/>
  <c r="L37" i="13" s="1"/>
  <c r="D13" i="13"/>
  <c r="E14" i="12" s="1"/>
  <c r="E14" i="13" s="1"/>
  <c r="F15" i="12" s="1"/>
  <c r="F15" i="13" s="1"/>
  <c r="G16" i="12" s="1"/>
  <c r="G16" i="13" s="1"/>
  <c r="H17" i="12" s="1"/>
  <c r="H17" i="13" s="1"/>
  <c r="I18" i="12" s="1"/>
  <c r="I18" i="13" s="1"/>
  <c r="J19" i="12" s="1"/>
  <c r="J19" i="13" s="1"/>
  <c r="K20" i="12" s="1"/>
  <c r="K20" i="13" s="1"/>
  <c r="L21" i="12" s="1"/>
  <c r="L21" i="13" s="1"/>
  <c r="D85" i="13"/>
  <c r="E86" i="12" s="1"/>
  <c r="E86" i="13" s="1"/>
  <c r="F87" i="12" s="1"/>
  <c r="F87" i="13" s="1"/>
  <c r="G88" i="12" s="1"/>
  <c r="G88" i="13" s="1"/>
  <c r="H89" i="12" s="1"/>
  <c r="H89" i="13" s="1"/>
  <c r="I90" i="12" s="1"/>
  <c r="I90" i="13" s="1"/>
  <c r="J91" i="12" s="1"/>
  <c r="J91" i="13" s="1"/>
  <c r="K92" i="12" s="1"/>
  <c r="K92" i="13" s="1"/>
  <c r="L93" i="12" s="1"/>
  <c r="L93" i="13" s="1"/>
  <c r="D70" i="13"/>
  <c r="E71" i="12" s="1"/>
  <c r="E71" i="13" s="1"/>
  <c r="F72" i="12" s="1"/>
  <c r="F72" i="13" s="1"/>
  <c r="G73" i="12" s="1"/>
  <c r="G73" i="13" s="1"/>
  <c r="H74" i="12" s="1"/>
  <c r="H74" i="13" s="1"/>
  <c r="I75" i="12" s="1"/>
  <c r="I75" i="13" s="1"/>
  <c r="J76" i="12" s="1"/>
  <c r="J76" i="13" s="1"/>
  <c r="K77" i="12" s="1"/>
  <c r="K77" i="13" s="1"/>
  <c r="L78" i="12" s="1"/>
  <c r="L78" i="13" s="1"/>
  <c r="D58" i="13"/>
  <c r="E59" i="12" s="1"/>
  <c r="E59" i="13" s="1"/>
  <c r="F60" i="12" s="1"/>
  <c r="F60" i="13" s="1"/>
  <c r="G61" i="12" s="1"/>
  <c r="G61" i="13" s="1"/>
  <c r="H62" i="12" s="1"/>
  <c r="H62" i="13" s="1"/>
  <c r="I63" i="12" s="1"/>
  <c r="I63" i="13" s="1"/>
  <c r="J64" i="12" s="1"/>
  <c r="J64" i="13" s="1"/>
  <c r="K65" i="12" s="1"/>
  <c r="K65" i="13" s="1"/>
  <c r="L66" i="12" s="1"/>
  <c r="L66" i="13" s="1"/>
  <c r="D94" i="13"/>
  <c r="E95" i="12" s="1"/>
  <c r="E95" i="13" s="1"/>
  <c r="F96" i="12" s="1"/>
  <c r="F96" i="13" s="1"/>
  <c r="G97" i="12" s="1"/>
  <c r="G97" i="13" s="1"/>
  <c r="H98" i="12" s="1"/>
  <c r="H98" i="13" s="1"/>
  <c r="I99" i="12" s="1"/>
  <c r="I99" i="13" s="1"/>
  <c r="J100" i="12" s="1"/>
  <c r="J100" i="13" s="1"/>
  <c r="K101" i="12" s="1"/>
  <c r="K101" i="13" s="1"/>
  <c r="L102" i="12" s="1"/>
  <c r="L102" i="13" s="1"/>
  <c r="D78" i="13"/>
  <c r="E79" i="12" s="1"/>
  <c r="E79" i="13" s="1"/>
  <c r="F80" i="12" s="1"/>
  <c r="F80" i="13" s="1"/>
  <c r="G81" i="12" s="1"/>
  <c r="G81" i="13" s="1"/>
  <c r="H82" i="12" s="1"/>
  <c r="H82" i="13" s="1"/>
  <c r="I83" i="12" s="1"/>
  <c r="I83" i="13" s="1"/>
  <c r="J84" i="12" s="1"/>
  <c r="J84" i="13" s="1"/>
  <c r="K85" i="12" s="1"/>
  <c r="K85" i="13" s="1"/>
  <c r="L86" i="12" s="1"/>
  <c r="L86" i="13" s="1"/>
  <c r="D45" i="13"/>
  <c r="E46" i="12" s="1"/>
  <c r="E46" i="13" s="1"/>
  <c r="F47" i="12" s="1"/>
  <c r="F47" i="13" s="1"/>
  <c r="G48" i="12" s="1"/>
  <c r="G48" i="13" s="1"/>
  <c r="H49" i="12" s="1"/>
  <c r="H49" i="13" s="1"/>
  <c r="I50" i="12" s="1"/>
  <c r="I50" i="13" s="1"/>
  <c r="J51" i="12" s="1"/>
  <c r="J51" i="13" s="1"/>
  <c r="K52" i="12" s="1"/>
  <c r="K52" i="13" s="1"/>
  <c r="L53" i="12" s="1"/>
  <c r="L53" i="13" s="1"/>
  <c r="D16" i="13"/>
  <c r="E17" i="12" s="1"/>
  <c r="E17" i="13" s="1"/>
  <c r="F18" i="12" s="1"/>
  <c r="F18" i="13" s="1"/>
  <c r="G19" i="12" s="1"/>
  <c r="G19" i="13" s="1"/>
  <c r="H20" i="12" s="1"/>
  <c r="H20" i="13" s="1"/>
  <c r="I21" i="12" s="1"/>
  <c r="I21" i="13" s="1"/>
  <c r="J22" i="12" s="1"/>
  <c r="J22" i="13" s="1"/>
  <c r="K23" i="12" s="1"/>
  <c r="K23" i="13" s="1"/>
  <c r="L24" i="12" s="1"/>
  <c r="L24" i="13" s="1"/>
  <c r="D24" i="13"/>
  <c r="E25" i="12" s="1"/>
  <c r="E25" i="13" s="1"/>
  <c r="F26" i="12" s="1"/>
  <c r="F26" i="13" s="1"/>
  <c r="G27" i="12" s="1"/>
  <c r="G27" i="13" s="1"/>
  <c r="H28" i="12" s="1"/>
  <c r="H28" i="13" s="1"/>
  <c r="I29" i="12" s="1"/>
  <c r="I29" i="13" s="1"/>
  <c r="J30" i="12" s="1"/>
  <c r="J30" i="13" s="1"/>
  <c r="K31" i="12" s="1"/>
  <c r="K31" i="13" s="1"/>
  <c r="L32" i="12" s="1"/>
  <c r="L32" i="13" s="1"/>
  <c r="D43" i="13"/>
  <c r="E44" i="12" s="1"/>
  <c r="E44" i="13" s="1"/>
  <c r="F45" i="12" s="1"/>
  <c r="F45" i="13" s="1"/>
  <c r="G46" i="12" s="1"/>
  <c r="G46" i="13" s="1"/>
  <c r="H47" i="12" s="1"/>
  <c r="H47" i="13" s="1"/>
  <c r="I48" i="12" s="1"/>
  <c r="I48" i="13" s="1"/>
  <c r="J49" i="12" s="1"/>
  <c r="J49" i="13" s="1"/>
  <c r="K50" i="12" s="1"/>
  <c r="K50" i="13" s="1"/>
  <c r="L51" i="12" s="1"/>
  <c r="L51" i="13" s="1"/>
  <c r="C83" i="13"/>
  <c r="D84" i="12" s="1"/>
  <c r="D84" i="13" s="1"/>
  <c r="E85" i="12" s="1"/>
  <c r="E85" i="13" s="1"/>
  <c r="F86" i="12" s="1"/>
  <c r="F86" i="13" s="1"/>
  <c r="G87" i="12" s="1"/>
  <c r="G87" i="13" s="1"/>
  <c r="H88" i="12" s="1"/>
  <c r="H88" i="13" s="1"/>
  <c r="I89" i="12" s="1"/>
  <c r="I89" i="13" s="1"/>
  <c r="J90" i="12" s="1"/>
  <c r="J90" i="13" s="1"/>
  <c r="K91" i="12" s="1"/>
  <c r="K91" i="13" s="1"/>
  <c r="L92" i="12" s="1"/>
  <c r="L92" i="13" s="1"/>
  <c r="D68" i="13"/>
  <c r="E69" i="12" s="1"/>
  <c r="E69" i="13" s="1"/>
  <c r="F70" i="12" s="1"/>
  <c r="F70" i="13" s="1"/>
  <c r="G71" i="12" s="1"/>
  <c r="G71" i="13" s="1"/>
  <c r="H72" i="12" s="1"/>
  <c r="H72" i="13" s="1"/>
  <c r="I73" i="12" s="1"/>
  <c r="I73" i="13" s="1"/>
  <c r="J74" i="12" s="1"/>
  <c r="J74" i="13" s="1"/>
  <c r="K75" i="12" s="1"/>
  <c r="K75" i="13" s="1"/>
  <c r="L76" i="12" s="1"/>
  <c r="L76" i="13" s="1"/>
  <c r="F106" i="13"/>
  <c r="G107" i="12" s="1"/>
  <c r="G107" i="13" s="1"/>
  <c r="H108" i="12" s="1"/>
  <c r="H108" i="13" s="1"/>
  <c r="D59" i="13"/>
  <c r="E60" i="12" s="1"/>
  <c r="E60" i="13" s="1"/>
  <c r="F61" i="12" s="1"/>
  <c r="F61" i="13" s="1"/>
  <c r="G62" i="12" s="1"/>
  <c r="G62" i="13" s="1"/>
  <c r="H63" i="12" s="1"/>
  <c r="H63" i="13" s="1"/>
  <c r="I64" i="12" s="1"/>
  <c r="I64" i="13" s="1"/>
  <c r="J65" i="12" s="1"/>
  <c r="J65" i="13" s="1"/>
  <c r="K66" i="12" s="1"/>
  <c r="K66" i="13" s="1"/>
  <c r="L67" i="12" s="1"/>
  <c r="L67" i="13" s="1"/>
  <c r="D102" i="13"/>
  <c r="E103" i="12" s="1"/>
  <c r="E103" i="13" s="1"/>
  <c r="F104" i="12" s="1"/>
  <c r="F104" i="13" s="1"/>
  <c r="G105" i="12" s="1"/>
  <c r="G105" i="13" s="1"/>
  <c r="H106" i="12" s="1"/>
  <c r="H106" i="13" s="1"/>
  <c r="I107" i="12" s="1"/>
  <c r="I107" i="13" s="1"/>
  <c r="J108" i="12" s="1"/>
  <c r="J108" i="13" s="1"/>
  <c r="D57" i="13"/>
  <c r="E58" i="12" s="1"/>
  <c r="E58" i="13" s="1"/>
  <c r="F59" i="12" s="1"/>
  <c r="F59" i="13" s="1"/>
  <c r="G60" i="12" s="1"/>
  <c r="G60" i="13" s="1"/>
  <c r="H61" i="12" s="1"/>
  <c r="H61" i="13" s="1"/>
  <c r="I62" i="12" s="1"/>
  <c r="I62" i="13" s="1"/>
  <c r="J63" i="12" s="1"/>
  <c r="J63" i="13" s="1"/>
  <c r="K64" i="12" s="1"/>
  <c r="K64" i="13" s="1"/>
  <c r="L65" i="12" s="1"/>
  <c r="L65" i="13" s="1"/>
  <c r="D69" i="13"/>
  <c r="E70" i="12" s="1"/>
  <c r="E70" i="13" s="1"/>
  <c r="F71" i="12" s="1"/>
  <c r="F71" i="13" s="1"/>
  <c r="G72" i="12" s="1"/>
  <c r="G72" i="13" s="1"/>
  <c r="H73" i="12" s="1"/>
  <c r="H73" i="13" s="1"/>
  <c r="I74" i="12" s="1"/>
  <c r="I74" i="13" s="1"/>
  <c r="J75" i="12" s="1"/>
  <c r="J75" i="13" s="1"/>
  <c r="K76" i="12" s="1"/>
  <c r="K76" i="13" s="1"/>
  <c r="L77" i="12" s="1"/>
  <c r="L77" i="13" s="1"/>
  <c r="D40" i="13"/>
  <c r="E41" i="12" s="1"/>
  <c r="E41" i="13" s="1"/>
  <c r="F42" i="12" s="1"/>
  <c r="F42" i="13" s="1"/>
  <c r="G43" i="12" s="1"/>
  <c r="G43" i="13" s="1"/>
  <c r="H44" i="12" s="1"/>
  <c r="H44" i="13" s="1"/>
  <c r="I45" i="12" s="1"/>
  <c r="I45" i="13" s="1"/>
  <c r="J46" i="12" s="1"/>
  <c r="J46" i="13" s="1"/>
  <c r="K47" i="12" s="1"/>
  <c r="K47" i="13" s="1"/>
  <c r="L48" i="12" s="1"/>
  <c r="L48" i="13" s="1"/>
  <c r="D47" i="13"/>
  <c r="E48" i="12" s="1"/>
  <c r="E48" i="13" s="1"/>
  <c r="F49" i="12" s="1"/>
  <c r="F49" i="13" s="1"/>
  <c r="G50" i="12" s="1"/>
  <c r="G50" i="13" s="1"/>
  <c r="H51" i="12" s="1"/>
  <c r="H51" i="13" s="1"/>
  <c r="I52" i="12" s="1"/>
  <c r="I52" i="13" s="1"/>
  <c r="J53" i="12" s="1"/>
  <c r="J53" i="13" s="1"/>
  <c r="K54" i="12" s="1"/>
  <c r="K54" i="13" s="1"/>
  <c r="L55" i="12" s="1"/>
  <c r="L55" i="13" s="1"/>
  <c r="D55" i="13"/>
  <c r="E56" i="12" s="1"/>
  <c r="E56" i="13" s="1"/>
  <c r="F57" i="12" s="1"/>
  <c r="F57" i="13" s="1"/>
  <c r="G58" i="12" s="1"/>
  <c r="G58" i="13" s="1"/>
  <c r="H59" i="12" s="1"/>
  <c r="H59" i="13" s="1"/>
  <c r="I60" i="12" s="1"/>
  <c r="I60" i="13" s="1"/>
  <c r="J61" i="12" s="1"/>
  <c r="J61" i="13" s="1"/>
  <c r="K62" i="12" s="1"/>
  <c r="K62" i="13" s="1"/>
  <c r="L63" i="12" s="1"/>
  <c r="L63" i="13" s="1"/>
  <c r="C79" i="13"/>
  <c r="D80" i="12" s="1"/>
  <c r="D80" i="13" s="1"/>
  <c r="E81" i="12" s="1"/>
  <c r="E81" i="13" s="1"/>
  <c r="F82" i="12" s="1"/>
  <c r="F82" i="13" s="1"/>
  <c r="G83" i="12" s="1"/>
  <c r="G83" i="13" s="1"/>
  <c r="H84" i="12" s="1"/>
  <c r="H84" i="13" s="1"/>
  <c r="I85" i="12" s="1"/>
  <c r="I85" i="13" s="1"/>
  <c r="J86" i="12" s="1"/>
  <c r="J86" i="13" s="1"/>
  <c r="K87" i="12" s="1"/>
  <c r="K87" i="13" s="1"/>
  <c r="L88" i="12" s="1"/>
  <c r="L88" i="13" s="1"/>
  <c r="C87" i="13"/>
  <c r="D88" i="12" s="1"/>
  <c r="D88" i="13" s="1"/>
  <c r="E89" i="12" s="1"/>
  <c r="E89" i="13" s="1"/>
  <c r="F90" i="12" s="1"/>
  <c r="F90" i="13" s="1"/>
  <c r="G91" i="12" s="1"/>
  <c r="G91" i="13" s="1"/>
  <c r="H92" i="12" s="1"/>
  <c r="H92" i="13" s="1"/>
  <c r="I93" i="12" s="1"/>
  <c r="I93" i="13" s="1"/>
  <c r="J94" i="12" s="1"/>
  <c r="J94" i="13" s="1"/>
  <c r="K95" i="12" s="1"/>
  <c r="K95" i="13" s="1"/>
  <c r="L96" i="12" s="1"/>
  <c r="L96" i="13" s="1"/>
  <c r="C95" i="13"/>
  <c r="D96" i="12" s="1"/>
  <c r="D96" i="13" s="1"/>
  <c r="E97" i="12" s="1"/>
  <c r="E97" i="13" s="1"/>
  <c r="F98" i="12" s="1"/>
  <c r="F98" i="13" s="1"/>
  <c r="G99" i="12" s="1"/>
  <c r="G99" i="13" s="1"/>
  <c r="H100" i="12" s="1"/>
  <c r="H100" i="13" s="1"/>
  <c r="I101" i="12" s="1"/>
  <c r="I101" i="13" s="1"/>
  <c r="J102" i="12" s="1"/>
  <c r="J102" i="13" s="1"/>
  <c r="K103" i="12" s="1"/>
  <c r="K103" i="13" s="1"/>
  <c r="L104" i="12" s="1"/>
  <c r="L104" i="13" s="1"/>
  <c r="C64" i="13"/>
  <c r="D65" i="12" s="1"/>
  <c r="D65" i="13" s="1"/>
  <c r="E66" i="12" s="1"/>
  <c r="E66" i="13" s="1"/>
  <c r="F67" i="12" s="1"/>
  <c r="F67" i="13" s="1"/>
  <c r="G68" i="12" s="1"/>
  <c r="G68" i="13" s="1"/>
  <c r="H69" i="12" s="1"/>
  <c r="H69" i="13" s="1"/>
  <c r="I70" i="12" s="1"/>
  <c r="I70" i="13" s="1"/>
  <c r="J71" i="12" s="1"/>
  <c r="J71" i="13" s="1"/>
  <c r="K72" i="12" s="1"/>
  <c r="K72" i="13" s="1"/>
  <c r="L73" i="12" s="1"/>
  <c r="L73" i="13" s="1"/>
  <c r="D22" i="13"/>
  <c r="E23" i="12" s="1"/>
  <c r="E23" i="13" s="1"/>
  <c r="F24" i="12" s="1"/>
  <c r="F24" i="13" s="1"/>
  <c r="G25" i="12" s="1"/>
  <c r="G25" i="13" s="1"/>
  <c r="H26" i="12" s="1"/>
  <c r="H26" i="13" s="1"/>
  <c r="I27" i="12" s="1"/>
  <c r="I27" i="13" s="1"/>
  <c r="J28" i="12" s="1"/>
  <c r="J28" i="13" s="1"/>
  <c r="K29" i="12" s="1"/>
  <c r="K29" i="13" s="1"/>
  <c r="L30" i="12" s="1"/>
  <c r="L30" i="13" s="1"/>
  <c r="D38" i="13"/>
  <c r="E39" i="12" s="1"/>
  <c r="E39" i="13" s="1"/>
  <c r="F40" i="12" s="1"/>
  <c r="F40" i="13" s="1"/>
  <c r="G41" i="12" s="1"/>
  <c r="G41" i="13" s="1"/>
  <c r="H42" i="12" s="1"/>
  <c r="H42" i="13" s="1"/>
  <c r="I43" i="12" s="1"/>
  <c r="I43" i="13" s="1"/>
  <c r="J44" i="12" s="1"/>
  <c r="J44" i="13" s="1"/>
  <c r="K45" i="12" s="1"/>
  <c r="K45" i="13" s="1"/>
  <c r="L46" i="12" s="1"/>
  <c r="L46" i="13" s="1"/>
  <c r="F74" i="13"/>
  <c r="G75" i="12" s="1"/>
  <c r="G75" i="13" s="1"/>
  <c r="H76" i="12" s="1"/>
  <c r="H76" i="13" s="1"/>
  <c r="I77" i="12" s="1"/>
  <c r="I77" i="13" s="1"/>
  <c r="J78" i="12" s="1"/>
  <c r="J78" i="13" s="1"/>
  <c r="K79" i="12" s="1"/>
  <c r="K79" i="13" s="1"/>
  <c r="L80" i="12" s="1"/>
  <c r="L80" i="13" s="1"/>
  <c r="C91" i="13"/>
  <c r="D92" i="12" s="1"/>
  <c r="D92" i="13" s="1"/>
  <c r="E93" i="12" s="1"/>
  <c r="E93" i="13" s="1"/>
  <c r="F94" i="12" s="1"/>
  <c r="F94" i="13" s="1"/>
  <c r="G95" i="12" s="1"/>
  <c r="G95" i="13" s="1"/>
  <c r="H96" i="12" s="1"/>
  <c r="H96" i="13" s="1"/>
  <c r="I97" i="12" s="1"/>
  <c r="I97" i="13" s="1"/>
  <c r="J98" i="12" s="1"/>
  <c r="J98" i="13" s="1"/>
  <c r="K99" i="12" s="1"/>
  <c r="K99" i="13" s="1"/>
  <c r="L100" i="12" s="1"/>
  <c r="L100" i="13" s="1"/>
  <c r="D100" i="13"/>
  <c r="E101" i="12" s="1"/>
  <c r="E101" i="13" s="1"/>
  <c r="F102" i="12" s="1"/>
  <c r="F102" i="13" s="1"/>
  <c r="G103" i="12" s="1"/>
  <c r="G103" i="13" s="1"/>
  <c r="H104" i="12" s="1"/>
  <c r="H104" i="13" s="1"/>
  <c r="I105" i="12" s="1"/>
  <c r="I105" i="13" s="1"/>
  <c r="J106" i="12" s="1"/>
  <c r="J106" i="13" s="1"/>
  <c r="K107" i="12" s="1"/>
  <c r="K107" i="13" s="1"/>
  <c r="L108" i="12" s="1"/>
  <c r="L108" i="13" s="1"/>
  <c r="E62" i="13"/>
  <c r="F63" i="12" s="1"/>
  <c r="F63" i="13" s="1"/>
  <c r="G64" i="12" s="1"/>
  <c r="G64" i="13" s="1"/>
  <c r="H65" i="12" s="1"/>
  <c r="H65" i="13" s="1"/>
  <c r="I66" i="12" s="1"/>
  <c r="I66" i="13" s="1"/>
  <c r="J67" i="12" s="1"/>
  <c r="J67" i="13" s="1"/>
  <c r="K68" i="12" s="1"/>
  <c r="K68" i="13" s="1"/>
  <c r="L69" i="12" s="1"/>
  <c r="L69" i="13" s="1"/>
  <c r="D81" i="13"/>
  <c r="E82" i="12" s="1"/>
  <c r="E82" i="13" s="1"/>
  <c r="F83" i="12" s="1"/>
  <c r="F83" i="13" s="1"/>
  <c r="G84" i="12" s="1"/>
  <c r="G84" i="13" s="1"/>
  <c r="H85" i="12" s="1"/>
  <c r="H85" i="13" s="1"/>
  <c r="I86" i="12" s="1"/>
  <c r="I86" i="13" s="1"/>
  <c r="J87" i="12" s="1"/>
  <c r="J87" i="13" s="1"/>
  <c r="K88" i="12" s="1"/>
  <c r="K88" i="13" s="1"/>
  <c r="L89" i="12" s="1"/>
  <c r="L89" i="13" s="1"/>
  <c r="C108" i="13"/>
  <c r="E24" i="13"/>
  <c r="F25" i="12" s="1"/>
  <c r="F25" i="13" s="1"/>
  <c r="G26" i="12" s="1"/>
  <c r="G26" i="13" s="1"/>
  <c r="H27" i="12" s="1"/>
  <c r="H27" i="13" s="1"/>
  <c r="I28" i="12" s="1"/>
  <c r="I28" i="13" s="1"/>
  <c r="J29" i="12" s="1"/>
  <c r="J29" i="13" s="1"/>
  <c r="K30" i="12" s="1"/>
  <c r="K30" i="13" s="1"/>
  <c r="L31" i="12" s="1"/>
  <c r="L31" i="13" s="1"/>
  <c r="C98" i="13"/>
  <c r="D99" i="12" s="1"/>
  <c r="D99" i="13" s="1"/>
  <c r="E100" i="12" s="1"/>
  <c r="E100" i="13" s="1"/>
  <c r="F101" i="12" s="1"/>
  <c r="F101" i="13" s="1"/>
  <c r="G102" i="12" s="1"/>
  <c r="G102" i="13" s="1"/>
  <c r="H103" i="12" s="1"/>
  <c r="H103" i="13" s="1"/>
  <c r="I104" i="12" s="1"/>
  <c r="I104" i="13" s="1"/>
  <c r="J105" i="12" s="1"/>
  <c r="J105" i="13" s="1"/>
  <c r="K106" i="12" s="1"/>
  <c r="K106" i="13" s="1"/>
  <c r="L107" i="12" s="1"/>
  <c r="L107" i="13" s="1"/>
  <c r="D26" i="13"/>
  <c r="E27" i="12" s="1"/>
  <c r="E27" i="13" s="1"/>
  <c r="F28" i="12" s="1"/>
  <c r="F28" i="13" s="1"/>
  <c r="G29" i="12" s="1"/>
  <c r="G29" i="13" s="1"/>
  <c r="H30" i="12" s="1"/>
  <c r="H30" i="13" s="1"/>
  <c r="I31" i="12" s="1"/>
  <c r="I31" i="13" s="1"/>
  <c r="J32" i="12" s="1"/>
  <c r="J32" i="13" s="1"/>
  <c r="K33" i="12" s="1"/>
  <c r="K33" i="13" s="1"/>
  <c r="L34" i="12" s="1"/>
  <c r="L34" i="13" s="1"/>
  <c r="C43" i="13"/>
  <c r="D44" i="12" s="1"/>
  <c r="D44" i="13" s="1"/>
  <c r="E45" i="12" s="1"/>
  <c r="E45" i="13" s="1"/>
  <c r="F46" i="12" s="1"/>
  <c r="F46" i="13" s="1"/>
  <c r="G47" i="12" s="1"/>
  <c r="G47" i="13" s="1"/>
  <c r="H48" i="12" s="1"/>
  <c r="H48" i="13" s="1"/>
  <c r="I49" i="12" s="1"/>
  <c r="I49" i="13" s="1"/>
  <c r="J50" i="12" s="1"/>
  <c r="J50" i="13" s="1"/>
  <c r="K51" i="12" s="1"/>
  <c r="K51" i="13" s="1"/>
  <c r="L52" i="12" s="1"/>
  <c r="L52" i="13" s="1"/>
  <c r="C48" i="13"/>
  <c r="D49" i="12" s="1"/>
  <c r="D49" i="13" s="1"/>
  <c r="E50" i="12" s="1"/>
  <c r="E50" i="13" s="1"/>
  <c r="F51" i="12" s="1"/>
  <c r="F51" i="13" s="1"/>
  <c r="G52" i="12" s="1"/>
  <c r="G52" i="13" s="1"/>
  <c r="H53" i="12" s="1"/>
  <c r="H53" i="13" s="1"/>
  <c r="I54" i="12" s="1"/>
  <c r="I54" i="13" s="1"/>
  <c r="J55" i="12" s="1"/>
  <c r="J55" i="13" s="1"/>
  <c r="K56" i="12" s="1"/>
  <c r="K56" i="13" s="1"/>
  <c r="L57" i="12" s="1"/>
  <c r="L57" i="13" s="1"/>
  <c r="C72" i="13"/>
  <c r="D73" i="12" s="1"/>
  <c r="D73" i="13" s="1"/>
  <c r="E74" i="12" s="1"/>
  <c r="E74" i="13" s="1"/>
  <c r="F75" i="12" s="1"/>
  <c r="F75" i="13" s="1"/>
  <c r="G76" i="12" s="1"/>
  <c r="G76" i="13" s="1"/>
  <c r="H77" i="12" s="1"/>
  <c r="H77" i="13" s="1"/>
  <c r="I78" i="12" s="1"/>
  <c r="I78" i="13" s="1"/>
  <c r="J79" i="12" s="1"/>
  <c r="J79" i="13" s="1"/>
  <c r="K80" i="12" s="1"/>
  <c r="K80" i="13" s="1"/>
  <c r="L81" i="12" s="1"/>
  <c r="L81" i="13" s="1"/>
  <c r="D11" i="13"/>
  <c r="E12" i="12" s="1"/>
  <c r="E12" i="13" s="1"/>
  <c r="F13" i="12" s="1"/>
  <c r="F13" i="13" s="1"/>
  <c r="G14" i="12" s="1"/>
  <c r="G14" i="13" s="1"/>
  <c r="H15" i="12" s="1"/>
  <c r="H15" i="13" s="1"/>
  <c r="I16" i="12" s="1"/>
  <c r="I16" i="13" s="1"/>
  <c r="J17" i="12" s="1"/>
  <c r="J17" i="13" s="1"/>
  <c r="K18" i="12" s="1"/>
  <c r="K18" i="13" s="1"/>
  <c r="L19" i="12" s="1"/>
  <c r="L19" i="13" s="1"/>
  <c r="D27" i="13"/>
  <c r="E28" i="12" s="1"/>
  <c r="E28" i="13" s="1"/>
  <c r="F29" i="12" s="1"/>
  <c r="F29" i="13" s="1"/>
  <c r="G30" i="12" s="1"/>
  <c r="G30" i="13" s="1"/>
  <c r="H31" i="12" s="1"/>
  <c r="H31" i="13" s="1"/>
  <c r="I32" i="12" s="1"/>
  <c r="I32" i="13" s="1"/>
  <c r="J33" i="12" s="1"/>
  <c r="J33" i="13" s="1"/>
  <c r="K34" i="12" s="1"/>
  <c r="K34" i="13" s="1"/>
  <c r="L35" i="12" s="1"/>
  <c r="L35" i="13" s="1"/>
  <c r="C50" i="13"/>
  <c r="D51" i="12" s="1"/>
  <c r="D51" i="13" s="1"/>
  <c r="E52" i="12" s="1"/>
  <c r="C90" i="13"/>
  <c r="D91" i="12" s="1"/>
  <c r="D91" i="13" s="1"/>
  <c r="E92" i="12" s="1"/>
  <c r="E92" i="13" s="1"/>
  <c r="F93" i="12" s="1"/>
  <c r="F93" i="13" s="1"/>
  <c r="G94" i="12" s="1"/>
  <c r="G94" i="13" s="1"/>
  <c r="H95" i="12" s="1"/>
  <c r="H95" i="13" s="1"/>
  <c r="I96" i="12" s="1"/>
  <c r="I96" i="13" s="1"/>
  <c r="J97" i="12" s="1"/>
  <c r="J97" i="13" s="1"/>
  <c r="K98" i="12" s="1"/>
  <c r="K98" i="13" s="1"/>
  <c r="L99" i="12" s="1"/>
  <c r="L99" i="13" s="1"/>
  <c r="D103" i="13"/>
  <c r="E104" i="12" s="1"/>
  <c r="E104" i="13" s="1"/>
  <c r="F105" i="12" s="1"/>
  <c r="F105" i="13" s="1"/>
  <c r="G106" i="12" s="1"/>
  <c r="G106" i="13" s="1"/>
  <c r="H107" i="12" s="1"/>
  <c r="H107" i="13" s="1"/>
  <c r="I108" i="12" s="1"/>
  <c r="I108" i="13" s="1"/>
  <c r="D14" i="13"/>
  <c r="E15" i="12" s="1"/>
  <c r="E15" i="13" s="1"/>
  <c r="F16" i="12" s="1"/>
  <c r="F16" i="13" s="1"/>
  <c r="G17" i="12" s="1"/>
  <c r="G17" i="13" s="1"/>
  <c r="H18" i="12" s="1"/>
  <c r="H18" i="13" s="1"/>
  <c r="I19" i="12" s="1"/>
  <c r="I19" i="13" s="1"/>
  <c r="J20" i="12" s="1"/>
  <c r="J20" i="13" s="1"/>
  <c r="K21" i="12" s="1"/>
  <c r="K21" i="13" s="1"/>
  <c r="L22" i="12" s="1"/>
  <c r="L22" i="13" s="1"/>
  <c r="D30" i="13"/>
  <c r="E31" i="12" s="1"/>
  <c r="E31" i="13" s="1"/>
  <c r="F32" i="12" s="1"/>
  <c r="F32" i="13" s="1"/>
  <c r="G33" i="12" s="1"/>
  <c r="D64" i="13"/>
  <c r="E65" i="12" s="1"/>
  <c r="E65" i="13" s="1"/>
  <c r="F66" i="12" s="1"/>
  <c r="F66" i="13" s="1"/>
  <c r="G67" i="12" s="1"/>
  <c r="G67" i="13" s="1"/>
  <c r="H68" i="12" s="1"/>
  <c r="H68" i="13" s="1"/>
  <c r="I69" i="12" s="1"/>
  <c r="I69" i="13" s="1"/>
  <c r="J70" i="12" s="1"/>
  <c r="J70" i="13" s="1"/>
  <c r="K71" i="12" s="1"/>
  <c r="K71" i="13" s="1"/>
  <c r="L72" i="12" s="1"/>
  <c r="L72" i="13" s="1"/>
  <c r="D41" i="13"/>
  <c r="E42" i="12" s="1"/>
  <c r="E42" i="13" s="1"/>
  <c r="F43" i="12" s="1"/>
  <c r="F43" i="13" s="1"/>
  <c r="G44" i="12" s="1"/>
  <c r="G44" i="13" s="1"/>
  <c r="H45" i="12" s="1"/>
  <c r="H45" i="13" s="1"/>
  <c r="I46" i="12" s="1"/>
  <c r="I46" i="13" s="1"/>
  <c r="J47" i="12" s="1"/>
  <c r="J47" i="13" s="1"/>
  <c r="K48" i="12" s="1"/>
  <c r="K48" i="13" s="1"/>
  <c r="L49" i="12" s="1"/>
  <c r="L49" i="13" s="1"/>
  <c r="D53" i="13"/>
  <c r="E54" i="12" s="1"/>
  <c r="E54" i="13" s="1"/>
  <c r="F55" i="12" s="1"/>
  <c r="F55" i="13" s="1"/>
  <c r="G56" i="12" s="1"/>
  <c r="G56" i="13" s="1"/>
  <c r="H57" i="12" s="1"/>
  <c r="C104" i="13"/>
  <c r="D105" i="12" s="1"/>
  <c r="D105" i="13" s="1"/>
  <c r="E106" i="12" s="1"/>
  <c r="E106" i="13" s="1"/>
  <c r="F107" i="12" s="1"/>
  <c r="F107" i="13" s="1"/>
  <c r="G108" i="12" s="1"/>
  <c r="G108" i="13" s="1"/>
  <c r="D15" i="13"/>
  <c r="E16" i="12" s="1"/>
  <c r="E16" i="13" s="1"/>
  <c r="F17" i="12" s="1"/>
  <c r="F17" i="13" s="1"/>
  <c r="G18" i="12" s="1"/>
  <c r="G18" i="13" s="1"/>
  <c r="H19" i="12" s="1"/>
  <c r="H19" i="13" s="1"/>
  <c r="I20" i="12" s="1"/>
  <c r="I20" i="13" s="1"/>
  <c r="J21" i="12" s="1"/>
  <c r="J21" i="13" s="1"/>
  <c r="K22" i="12" s="1"/>
  <c r="K22" i="13" s="1"/>
  <c r="L23" i="12" s="1"/>
  <c r="L23" i="13" s="1"/>
  <c r="E32" i="13"/>
  <c r="F33" i="12" s="1"/>
  <c r="F33" i="13" s="1"/>
  <c r="G34" i="12" s="1"/>
  <c r="G34" i="13" s="1"/>
  <c r="H35" i="12" s="1"/>
  <c r="H35" i="13" s="1"/>
  <c r="I36" i="12" s="1"/>
  <c r="I36" i="13" s="1"/>
  <c r="J37" i="12" s="1"/>
  <c r="J37" i="13" s="1"/>
  <c r="K38" i="12" s="1"/>
  <c r="K38" i="13" s="1"/>
  <c r="L39" i="12" s="1"/>
  <c r="L39" i="13" s="1"/>
  <c r="C66" i="13"/>
  <c r="D67" i="12" s="1"/>
  <c r="D67" i="13" s="1"/>
  <c r="E68" i="12" s="1"/>
  <c r="E68" i="13" s="1"/>
  <c r="F69" i="12" s="1"/>
  <c r="F69" i="13" s="1"/>
  <c r="G70" i="12" s="1"/>
  <c r="G70" i="13" s="1"/>
  <c r="H71" i="12" s="1"/>
  <c r="H71" i="13" s="1"/>
  <c r="I72" i="12" s="1"/>
  <c r="I72" i="13" s="1"/>
  <c r="J73" i="12" s="1"/>
  <c r="J73" i="13" s="1"/>
  <c r="K74" i="12" s="1"/>
  <c r="K74" i="13" s="1"/>
  <c r="L75" i="12" s="1"/>
  <c r="L75" i="13" s="1"/>
  <c r="D83" i="13"/>
  <c r="E84" i="12" s="1"/>
  <c r="E84" i="13" s="1"/>
  <c r="F85" i="12" s="1"/>
  <c r="F85" i="13" s="1"/>
  <c r="G86" i="12" s="1"/>
  <c r="G86" i="13" s="1"/>
  <c r="H87" i="12" s="1"/>
  <c r="H87" i="13" s="1"/>
  <c r="I88" i="12" s="1"/>
  <c r="I88" i="13" s="1"/>
  <c r="J89" i="12" s="1"/>
  <c r="J89" i="13" s="1"/>
  <c r="K90" i="12" s="1"/>
  <c r="K90" i="13" s="1"/>
  <c r="L91" i="12" s="1"/>
  <c r="L91" i="13" s="1"/>
  <c r="D107" i="13"/>
  <c r="E108" i="12" s="1"/>
  <c r="E108" i="13" s="1"/>
  <c r="D18" i="13"/>
  <c r="E19" i="12" s="1"/>
  <c r="E19" i="13" s="1"/>
  <c r="F20" i="12" s="1"/>
  <c r="F20" i="13" s="1"/>
  <c r="G21" i="12" s="1"/>
  <c r="G21" i="13" s="1"/>
  <c r="H22" i="12" s="1"/>
  <c r="H22" i="13" s="1"/>
  <c r="I23" i="12" s="1"/>
  <c r="I23" i="13" s="1"/>
  <c r="J24" i="12" s="1"/>
  <c r="J24" i="13" s="1"/>
  <c r="K25" i="12" s="1"/>
  <c r="K25" i="13" s="1"/>
  <c r="L26" i="12" s="1"/>
  <c r="L26" i="13" s="1"/>
  <c r="D34" i="13"/>
  <c r="E35" i="12" s="1"/>
  <c r="E35" i="13" s="1"/>
  <c r="F36" i="12" s="1"/>
  <c r="F36" i="13" s="1"/>
  <c r="G37" i="12" s="1"/>
  <c r="G37" i="13" s="1"/>
  <c r="H38" i="12" s="1"/>
  <c r="H38" i="13" s="1"/>
  <c r="I39" i="12" s="1"/>
  <c r="I39" i="13" s="1"/>
  <c r="J40" i="12" s="1"/>
  <c r="J40" i="13" s="1"/>
  <c r="K41" i="12" s="1"/>
  <c r="K41" i="13" s="1"/>
  <c r="L42" i="12" s="1"/>
  <c r="L42" i="13" s="1"/>
  <c r="C55" i="13"/>
  <c r="D56" i="12" s="1"/>
  <c r="D56" i="13" s="1"/>
  <c r="E57" i="12" s="1"/>
  <c r="E57" i="13" s="1"/>
  <c r="F58" i="12" s="1"/>
  <c r="F58" i="13" s="1"/>
  <c r="G59" i="12" s="1"/>
  <c r="G59" i="13" s="1"/>
  <c r="H60" i="12" s="1"/>
  <c r="H60" i="13" s="1"/>
  <c r="I61" i="12" s="1"/>
  <c r="I61" i="13" s="1"/>
  <c r="J62" i="12" s="1"/>
  <c r="J62" i="13" s="1"/>
  <c r="K63" i="12" s="1"/>
  <c r="K63" i="13" s="1"/>
  <c r="L64" i="12" s="1"/>
  <c r="L64" i="13" s="1"/>
  <c r="C76" i="13"/>
  <c r="D77" i="12" s="1"/>
  <c r="D77" i="13" s="1"/>
  <c r="E78" i="12" s="1"/>
  <c r="E78" i="13" s="1"/>
  <c r="F79" i="12" s="1"/>
  <c r="F79" i="13" s="1"/>
  <c r="G80" i="12" s="1"/>
  <c r="G80" i="13" s="1"/>
  <c r="H81" i="12" s="1"/>
  <c r="H81" i="13" s="1"/>
  <c r="I82" i="12" s="1"/>
  <c r="I82" i="13" s="1"/>
  <c r="J83" i="12" s="1"/>
  <c r="J83" i="13" s="1"/>
  <c r="K84" i="12" s="1"/>
  <c r="K84" i="13" s="1"/>
  <c r="L85" i="12" s="1"/>
  <c r="L85" i="13" s="1"/>
  <c r="E20" i="13"/>
  <c r="F21" i="12" s="1"/>
  <c r="F21" i="13" s="1"/>
  <c r="G22" i="12" s="1"/>
  <c r="G22" i="13" s="1"/>
  <c r="H23" i="12" s="1"/>
  <c r="H23" i="13" s="1"/>
  <c r="I24" i="12" s="1"/>
  <c r="I24" i="13" s="1"/>
  <c r="J25" i="12" s="1"/>
  <c r="J25" i="13" s="1"/>
  <c r="K26" i="12" s="1"/>
  <c r="K26" i="13" s="1"/>
  <c r="L27" i="12" s="1"/>
  <c r="L27" i="13" s="1"/>
  <c r="B4" i="13"/>
  <c r="D88" i="11"/>
  <c r="E89" i="6" s="1"/>
  <c r="E89" i="11" s="1"/>
  <c r="F90" i="6" s="1"/>
  <c r="D104" i="11"/>
  <c r="E105" i="6" s="1"/>
  <c r="E105" i="11" s="1"/>
  <c r="F106" i="6" s="1"/>
  <c r="C9" i="11"/>
  <c r="D10" i="6" s="1"/>
  <c r="D10" i="11" s="1"/>
  <c r="E11" i="6" s="1"/>
  <c r="E11" i="11" s="1"/>
  <c r="F12" i="6" s="1"/>
  <c r="E71" i="6"/>
  <c r="E71" i="11" s="1"/>
  <c r="F72" i="6" s="1"/>
  <c r="B4" i="11"/>
  <c r="E20" i="11"/>
  <c r="F21" i="6" s="1"/>
  <c r="E36" i="11"/>
  <c r="F37" i="6" s="1"/>
  <c r="E24" i="11"/>
  <c r="F25" i="6" s="1"/>
  <c r="E56" i="11"/>
  <c r="F57" i="6" s="1"/>
  <c r="E54" i="11"/>
  <c r="F55" i="6" s="1"/>
  <c r="E95" i="11"/>
  <c r="F96" i="6" s="1"/>
  <c r="E60" i="11"/>
  <c r="F61" i="6" s="1"/>
  <c r="E92" i="11"/>
  <c r="F93" i="6" s="1"/>
  <c r="E69" i="11"/>
  <c r="F70" i="6" s="1"/>
  <c r="E101" i="11"/>
  <c r="F102" i="6" s="1"/>
  <c r="E50" i="11"/>
  <c r="F51" i="6" s="1"/>
  <c r="E79" i="11"/>
  <c r="F80" i="6" s="1"/>
  <c r="E85" i="11"/>
  <c r="F86" i="6" s="1"/>
  <c r="E48" i="11"/>
  <c r="F49" i="6" s="1"/>
  <c r="E93" i="11"/>
  <c r="F94" i="6" s="1"/>
  <c r="E57" i="11"/>
  <c r="F58" i="6" s="1"/>
  <c r="E55" i="11"/>
  <c r="F56" i="6" s="1"/>
  <c r="H21" i="4"/>
  <c r="L33" i="8" s="1"/>
  <c r="H32" i="4"/>
  <c r="L44" i="8" s="1"/>
  <c r="E17" i="4"/>
  <c r="G29" i="8" s="1"/>
  <c r="E38" i="4"/>
  <c r="G50" i="8" s="1"/>
  <c r="B41" i="4"/>
  <c r="B53" i="8" s="1"/>
  <c r="C65" i="10" s="1"/>
  <c r="D65" i="10" s="1"/>
  <c r="E14" i="4"/>
  <c r="G26" i="8" s="1"/>
  <c r="E16" i="4"/>
  <c r="G28" i="8" s="1"/>
  <c r="H41" i="4"/>
  <c r="L53" i="8" s="1"/>
  <c r="E35" i="4"/>
  <c r="G47" i="8" s="1"/>
  <c r="E26" i="4"/>
  <c r="G38" i="8" s="1"/>
  <c r="H31" i="4"/>
  <c r="L43" i="8" s="1"/>
  <c r="H13" i="4"/>
  <c r="L25" i="8" s="1"/>
  <c r="E13" i="4"/>
  <c r="G25" i="8" s="1"/>
  <c r="E15" i="4"/>
  <c r="G27" i="8" s="1"/>
  <c r="H16" i="4"/>
  <c r="L28" i="8" s="1"/>
  <c r="B37" i="4"/>
  <c r="B49" i="8" s="1"/>
  <c r="C61" i="10" s="1"/>
  <c r="D61" i="10" s="1"/>
  <c r="H26" i="4"/>
  <c r="L38" i="8" s="1"/>
  <c r="B38" i="4"/>
  <c r="B50" i="8" s="1"/>
  <c r="C62" i="10" s="1"/>
  <c r="D62" i="10" s="1"/>
  <c r="H36" i="4"/>
  <c r="L48" i="8" s="1"/>
  <c r="E31" i="4"/>
  <c r="G43" i="8" s="1"/>
  <c r="B27" i="4"/>
  <c r="B39" i="8" s="1"/>
  <c r="C51" i="10" s="1"/>
  <c r="D51" i="10" s="1"/>
  <c r="B20" i="4"/>
  <c r="B32" i="8" s="1"/>
  <c r="C44" i="10" s="1"/>
  <c r="D44" i="10" s="1"/>
  <c r="E40" i="4"/>
  <c r="G52" i="8" s="1"/>
  <c r="E42" i="4"/>
  <c r="G54" i="8" s="1"/>
  <c r="E39" i="4"/>
  <c r="G51" i="8" s="1"/>
  <c r="E24" i="4"/>
  <c r="G36" i="8" s="1"/>
  <c r="J44" i="4"/>
  <c r="H22" i="4"/>
  <c r="L34" i="8" s="1"/>
  <c r="E19" i="4"/>
  <c r="G31" i="8" s="1"/>
  <c r="B16" i="4"/>
  <c r="B28" i="8" s="1"/>
  <c r="H35" i="4"/>
  <c r="L47" i="8" s="1"/>
  <c r="E25" i="4"/>
  <c r="G37" i="8" s="1"/>
  <c r="H29" i="4"/>
  <c r="L41" i="8" s="1"/>
  <c r="B19" i="4"/>
  <c r="B31" i="8" s="1"/>
  <c r="C43" i="10" s="1"/>
  <c r="D43" i="10" s="1"/>
  <c r="E9" i="4"/>
  <c r="G21" i="8" s="1"/>
  <c r="B33" i="4"/>
  <c r="B45" i="8" s="1"/>
  <c r="C57" i="10" s="1"/>
  <c r="D57" i="10" s="1"/>
  <c r="H40" i="4"/>
  <c r="L52" i="8" s="1"/>
  <c r="H28" i="4"/>
  <c r="L40" i="8" s="1"/>
  <c r="E23" i="4"/>
  <c r="G35" i="8" s="1"/>
  <c r="H39" i="4"/>
  <c r="L51" i="8" s="1"/>
  <c r="E30" i="4"/>
  <c r="G42" i="8" s="1"/>
  <c r="E41" i="4"/>
  <c r="G53" i="8" s="1"/>
  <c r="H30" i="4"/>
  <c r="L42" i="8" s="1"/>
  <c r="H25" i="4"/>
  <c r="L37" i="8" s="1"/>
  <c r="B22" i="4"/>
  <c r="B34" i="8" s="1"/>
  <c r="C46" i="10" s="1"/>
  <c r="D46" i="10" s="1"/>
  <c r="H33" i="4"/>
  <c r="L45" i="8" s="1"/>
  <c r="B25" i="4"/>
  <c r="B37" i="8" s="1"/>
  <c r="C49" i="10" s="1"/>
  <c r="D49" i="10" s="1"/>
  <c r="H42" i="4"/>
  <c r="L54" i="8" s="1"/>
  <c r="E34" i="4"/>
  <c r="G46" i="8" s="1"/>
  <c r="B31" i="4"/>
  <c r="B43" i="8" s="1"/>
  <c r="C55" i="10" s="1"/>
  <c r="D55" i="10" s="1"/>
  <c r="H23" i="4"/>
  <c r="L35" i="8" s="1"/>
  <c r="E18" i="4"/>
  <c r="G30" i="8" s="1"/>
  <c r="D44" i="4"/>
  <c r="B15" i="4"/>
  <c r="B27" i="8" s="1"/>
  <c r="H27" i="4"/>
  <c r="L39" i="8" s="1"/>
  <c r="B36" i="4"/>
  <c r="B48" i="8" s="1"/>
  <c r="E27" i="4"/>
  <c r="G39" i="8" s="1"/>
  <c r="H14" i="4"/>
  <c r="L26" i="8" s="1"/>
  <c r="H26" i="8" s="1"/>
  <c r="I26" i="8" s="1"/>
  <c r="J26" i="8" s="1"/>
  <c r="K26" i="8" s="1"/>
  <c r="B24" i="4"/>
  <c r="B36" i="8" s="1"/>
  <c r="C48" i="10" s="1"/>
  <c r="D48" i="10" s="1"/>
  <c r="B40" i="4"/>
  <c r="B52" i="8" s="1"/>
  <c r="E22" i="4"/>
  <c r="G34" i="8" s="1"/>
  <c r="B26" i="4"/>
  <c r="B38" i="8" s="1"/>
  <c r="B21" i="4"/>
  <c r="B33" i="8" s="1"/>
  <c r="C45" i="10" s="1"/>
  <c r="D45" i="10" s="1"/>
  <c r="B14" i="4"/>
  <c r="B26" i="8" s="1"/>
  <c r="B13" i="4"/>
  <c r="B25" i="8" s="1"/>
  <c r="B39" i="4"/>
  <c r="B51" i="8" s="1"/>
  <c r="B34" i="4"/>
  <c r="B46" i="8" s="1"/>
  <c r="H38" i="4"/>
  <c r="L50" i="8" s="1"/>
  <c r="H50" i="8" s="1"/>
  <c r="I50" i="8" s="1"/>
  <c r="J50" i="8" s="1"/>
  <c r="K50" i="8" s="1"/>
  <c r="H34" i="4"/>
  <c r="L46" i="8" s="1"/>
  <c r="E21" i="4"/>
  <c r="G33" i="8" s="1"/>
  <c r="E32" i="4"/>
  <c r="G44" i="8" s="1"/>
  <c r="E28" i="4"/>
  <c r="G40" i="8" s="1"/>
  <c r="E20" i="4"/>
  <c r="G32" i="8" s="1"/>
  <c r="E29" i="4"/>
  <c r="G41" i="8" s="1"/>
  <c r="E36" i="4"/>
  <c r="G48" i="8" s="1"/>
  <c r="E37" i="4"/>
  <c r="G49" i="8" s="1"/>
  <c r="B28" i="4"/>
  <c r="B40" i="8" s="1"/>
  <c r="C52" i="10" s="1"/>
  <c r="D52" i="10" s="1"/>
  <c r="B32" i="4"/>
  <c r="B44" i="8" s="1"/>
  <c r="G44" i="4"/>
  <c r="B17" i="4"/>
  <c r="B29" i="8" s="1"/>
  <c r="B29" i="4"/>
  <c r="B41" i="8" s="1"/>
  <c r="C53" i="10" s="1"/>
  <c r="D53" i="10" s="1"/>
  <c r="H19" i="4"/>
  <c r="L31" i="8" s="1"/>
  <c r="B35" i="4"/>
  <c r="B47" i="8" s="1"/>
  <c r="H24" i="4"/>
  <c r="L36" i="8" s="1"/>
  <c r="B42" i="4"/>
  <c r="B54" i="8" s="1"/>
  <c r="C66" i="10" s="1"/>
  <c r="D66" i="10" s="1"/>
  <c r="H37" i="4"/>
  <c r="L49" i="8" s="1"/>
  <c r="E33" i="4"/>
  <c r="G45" i="8" s="1"/>
  <c r="B18" i="4"/>
  <c r="B30" i="8" s="1"/>
  <c r="C42" i="10" s="1"/>
  <c r="D42" i="10" s="1"/>
  <c r="B30" i="4"/>
  <c r="B42" i="8" s="1"/>
  <c r="B23" i="4"/>
  <c r="B35" i="8" s="1"/>
  <c r="H17" i="4"/>
  <c r="L29" i="8" s="1"/>
  <c r="H29" i="8" s="1"/>
  <c r="I29" i="8" s="1"/>
  <c r="J29" i="8" s="1"/>
  <c r="K29" i="8" s="1"/>
  <c r="H15" i="4"/>
  <c r="L27" i="8" s="1"/>
  <c r="H20" i="4"/>
  <c r="L32" i="8" s="1"/>
  <c r="H32" i="8" s="1"/>
  <c r="I32" i="8" s="1"/>
  <c r="J32" i="8" s="1"/>
  <c r="K32" i="8" s="1"/>
  <c r="H18" i="4"/>
  <c r="L30" i="8" s="1"/>
  <c r="F11" i="5"/>
  <c r="E12" i="5" s="1"/>
  <c r="F12" i="5" s="1"/>
  <c r="E13" i="5" s="1"/>
  <c r="G10" i="5"/>
  <c r="T12" i="5"/>
  <c r="S13" i="5" s="1"/>
  <c r="U11" i="5"/>
  <c r="E8" i="4"/>
  <c r="G20" i="8" s="1"/>
  <c r="E10" i="4"/>
  <c r="G22" i="8" s="1"/>
  <c r="F44" i="4"/>
  <c r="E11" i="4"/>
  <c r="E12" i="4"/>
  <c r="G24" i="8" s="1"/>
  <c r="C44" i="4"/>
  <c r="B8" i="4"/>
  <c r="B20" i="8" s="1"/>
  <c r="C32" i="10" s="1"/>
  <c r="D32" i="10" s="1"/>
  <c r="B11" i="4"/>
  <c r="B23" i="8" s="1"/>
  <c r="C35" i="10" s="1"/>
  <c r="D35" i="10" s="1"/>
  <c r="B9" i="4"/>
  <c r="B21" i="8" s="1"/>
  <c r="B12" i="4"/>
  <c r="B24" i="8" s="1"/>
  <c r="C36" i="10" s="1"/>
  <c r="D36" i="10" s="1"/>
  <c r="B10" i="4"/>
  <c r="B22" i="8" s="1"/>
  <c r="C34" i="10" s="1"/>
  <c r="D34" i="10" s="1"/>
  <c r="I44" i="4"/>
  <c r="H8" i="4"/>
  <c r="L20" i="8" s="1"/>
  <c r="H11" i="4"/>
  <c r="L23" i="8" s="1"/>
  <c r="H9" i="4"/>
  <c r="L21" i="8" s="1"/>
  <c r="H12" i="4"/>
  <c r="L24" i="8" s="1"/>
  <c r="H10" i="4"/>
  <c r="L22" i="8" s="1"/>
  <c r="E49" i="6" l="1"/>
  <c r="E49" i="11" s="1"/>
  <c r="F50" i="6" s="1"/>
  <c r="E65" i="6"/>
  <c r="E65" i="11" s="1"/>
  <c r="F66" i="6" s="1"/>
  <c r="F66" i="11" s="1"/>
  <c r="G67" i="6" s="1"/>
  <c r="E103" i="6"/>
  <c r="E103" i="11" s="1"/>
  <c r="F104" i="6" s="1"/>
  <c r="F104" i="11" s="1"/>
  <c r="G105" i="6" s="1"/>
  <c r="E39" i="6"/>
  <c r="E39" i="11" s="1"/>
  <c r="F40" i="6" s="1"/>
  <c r="F40" i="11" s="1"/>
  <c r="G41" i="6" s="1"/>
  <c r="K49" i="12"/>
  <c r="K49" i="13" s="1"/>
  <c r="L50" i="12" s="1"/>
  <c r="L50" i="13" s="1"/>
  <c r="K27" i="13"/>
  <c r="L28" i="12" s="1"/>
  <c r="G33" i="13"/>
  <c r="H34" i="12" s="1"/>
  <c r="H34" i="13" s="1"/>
  <c r="I35" i="12" s="1"/>
  <c r="I35" i="13" s="1"/>
  <c r="J36" i="12" s="1"/>
  <c r="J36" i="13" s="1"/>
  <c r="K37" i="12" s="1"/>
  <c r="K37" i="13" s="1"/>
  <c r="L38" i="12" s="1"/>
  <c r="L38" i="13" s="1"/>
  <c r="E52" i="13"/>
  <c r="F53" i="12" s="1"/>
  <c r="F53" i="13" s="1"/>
  <c r="G54" i="12" s="1"/>
  <c r="G54" i="13" s="1"/>
  <c r="H55" i="12" s="1"/>
  <c r="H55" i="13" s="1"/>
  <c r="I56" i="12" s="1"/>
  <c r="I56" i="13" s="1"/>
  <c r="J57" i="12" s="1"/>
  <c r="J57" i="13" s="1"/>
  <c r="K58" i="12" s="1"/>
  <c r="K58" i="13" s="1"/>
  <c r="L59" i="12" s="1"/>
  <c r="L59" i="13" s="1"/>
  <c r="J41" i="13"/>
  <c r="K42" i="12" s="1"/>
  <c r="K42" i="13" s="1"/>
  <c r="L43" i="12" s="1"/>
  <c r="L43" i="13" s="1"/>
  <c r="H57" i="13"/>
  <c r="I58" i="12" s="1"/>
  <c r="I58" i="13" s="1"/>
  <c r="J59" i="12" s="1"/>
  <c r="G11" i="5"/>
  <c r="H27" i="8"/>
  <c r="I27" i="8" s="1"/>
  <c r="J27" i="8" s="1"/>
  <c r="K27" i="8" s="1"/>
  <c r="H33" i="8"/>
  <c r="I33" i="8" s="1"/>
  <c r="J33" i="8" s="1"/>
  <c r="K33" i="8" s="1"/>
  <c r="F72" i="11"/>
  <c r="G73" i="6" s="1"/>
  <c r="F43" i="11"/>
  <c r="G44" i="6" s="1"/>
  <c r="F50" i="11"/>
  <c r="G51" i="6" s="1"/>
  <c r="F26" i="11"/>
  <c r="G27" i="6" s="1"/>
  <c r="F97" i="11"/>
  <c r="G98" i="6" s="1"/>
  <c r="F30" i="11"/>
  <c r="G31" i="6" s="1"/>
  <c r="F51" i="11"/>
  <c r="G52" i="6" s="1"/>
  <c r="F22" i="11"/>
  <c r="G23" i="6" s="1"/>
  <c r="F77" i="11"/>
  <c r="G78" i="6" s="1"/>
  <c r="F18" i="11"/>
  <c r="G19" i="6" s="1"/>
  <c r="F23" i="11"/>
  <c r="G24" i="6" s="1"/>
  <c r="F15" i="11"/>
  <c r="G16" i="6" s="1"/>
  <c r="F91" i="11"/>
  <c r="G92" i="6" s="1"/>
  <c r="F71" i="11"/>
  <c r="G72" i="6" s="1"/>
  <c r="F17" i="11"/>
  <c r="G18" i="6" s="1"/>
  <c r="F84" i="11"/>
  <c r="G85" i="6" s="1"/>
  <c r="F53" i="11"/>
  <c r="G54" i="6" s="1"/>
  <c r="F102" i="11"/>
  <c r="G103" i="6" s="1"/>
  <c r="F100" i="11"/>
  <c r="G101" i="6" s="1"/>
  <c r="F63" i="11"/>
  <c r="G64" i="6" s="1"/>
  <c r="F61" i="11"/>
  <c r="G62" i="6" s="1"/>
  <c r="F46" i="11"/>
  <c r="G47" i="6" s="1"/>
  <c r="F25" i="11"/>
  <c r="G26" i="6" s="1"/>
  <c r="F101" i="11"/>
  <c r="G102" i="6" s="1"/>
  <c r="F75" i="11"/>
  <c r="G76" i="6" s="1"/>
  <c r="F98" i="11"/>
  <c r="G99" i="6" s="1"/>
  <c r="F64" i="11"/>
  <c r="G65" i="6" s="1"/>
  <c r="F76" i="11"/>
  <c r="G77" i="6" s="1"/>
  <c r="F39" i="11"/>
  <c r="G40" i="6" s="1"/>
  <c r="F65" i="11"/>
  <c r="G66" i="6" s="1"/>
  <c r="F48" i="11"/>
  <c r="G49" i="6" s="1"/>
  <c r="F20" i="11"/>
  <c r="G21" i="6" s="1"/>
  <c r="F80" i="11"/>
  <c r="G81" i="6" s="1"/>
  <c r="F70" i="11"/>
  <c r="G71" i="6" s="1"/>
  <c r="F68" i="11"/>
  <c r="G69" i="6" s="1"/>
  <c r="F31" i="11"/>
  <c r="G32" i="6" s="1"/>
  <c r="F67" i="11"/>
  <c r="G68" i="6" s="1"/>
  <c r="F87" i="11"/>
  <c r="G88" i="6" s="1"/>
  <c r="F79" i="11"/>
  <c r="G80" i="6" s="1"/>
  <c r="F88" i="11"/>
  <c r="G89" i="6" s="1"/>
  <c r="F24" i="11"/>
  <c r="G25" i="6" s="1"/>
  <c r="F59" i="11"/>
  <c r="G60" i="6" s="1"/>
  <c r="F90" i="11"/>
  <c r="G91" i="6" s="1"/>
  <c r="F58" i="11"/>
  <c r="G59" i="6" s="1"/>
  <c r="F99" i="11"/>
  <c r="G100" i="6" s="1"/>
  <c r="F62" i="11"/>
  <c r="G63" i="6" s="1"/>
  <c r="F44" i="11"/>
  <c r="G45" i="6" s="1"/>
  <c r="F12" i="11"/>
  <c r="G13" i="6" s="1"/>
  <c r="F49" i="11"/>
  <c r="G50" i="6" s="1"/>
  <c r="F86" i="11"/>
  <c r="G87" i="6" s="1"/>
  <c r="F19" i="11"/>
  <c r="G20" i="6" s="1"/>
  <c r="F16" i="11"/>
  <c r="G17" i="6" s="1"/>
  <c r="F38" i="11"/>
  <c r="G39" i="6" s="1"/>
  <c r="F36" i="11"/>
  <c r="G37" i="6" s="1"/>
  <c r="F93" i="11"/>
  <c r="G94" i="6" s="1"/>
  <c r="F96" i="11"/>
  <c r="G97" i="6" s="1"/>
  <c r="F60" i="11"/>
  <c r="G61" i="6" s="1"/>
  <c r="F55" i="11"/>
  <c r="G56" i="6" s="1"/>
  <c r="F89" i="11"/>
  <c r="G90" i="6" s="1"/>
  <c r="F14" i="11"/>
  <c r="G15" i="6" s="1"/>
  <c r="F107" i="11"/>
  <c r="G108" i="6" s="1"/>
  <c r="G108" i="11" s="1"/>
  <c r="F82" i="11"/>
  <c r="G83" i="6" s="1"/>
  <c r="F35" i="11"/>
  <c r="G36" i="6" s="1"/>
  <c r="F103" i="11"/>
  <c r="G104" i="6" s="1"/>
  <c r="F33" i="11"/>
  <c r="G34" i="6" s="1"/>
  <c r="F85" i="11"/>
  <c r="G86" i="6" s="1"/>
  <c r="F95" i="11"/>
  <c r="G96" i="6" s="1"/>
  <c r="F29" i="11"/>
  <c r="G30" i="6" s="1"/>
  <c r="F37" i="11"/>
  <c r="G38" i="6" s="1"/>
  <c r="F56" i="11"/>
  <c r="G57" i="6" s="1"/>
  <c r="F27" i="11"/>
  <c r="G28" i="6" s="1"/>
  <c r="F74" i="11"/>
  <c r="G75" i="6" s="1"/>
  <c r="F42" i="11"/>
  <c r="G43" i="6" s="1"/>
  <c r="F106" i="11"/>
  <c r="G107" i="6" s="1"/>
  <c r="F81" i="11"/>
  <c r="G82" i="6" s="1"/>
  <c r="F94" i="11"/>
  <c r="G95" i="6" s="1"/>
  <c r="F57" i="11"/>
  <c r="G58" i="6" s="1"/>
  <c r="F45" i="11"/>
  <c r="G46" i="6" s="1"/>
  <c r="F13" i="11"/>
  <c r="G14" i="6" s="1"/>
  <c r="F32" i="11"/>
  <c r="G33" i="6" s="1"/>
  <c r="F78" i="11"/>
  <c r="G79" i="6" s="1"/>
  <c r="F34" i="11"/>
  <c r="G35" i="6" s="1"/>
  <c r="F92" i="11"/>
  <c r="G93" i="6" s="1"/>
  <c r="F28" i="11"/>
  <c r="G29" i="6" s="1"/>
  <c r="F105" i="11"/>
  <c r="G106" i="6" s="1"/>
  <c r="F73" i="11"/>
  <c r="G74" i="6" s="1"/>
  <c r="F41" i="11"/>
  <c r="G42" i="6" s="1"/>
  <c r="F83" i="11"/>
  <c r="G84" i="6" s="1"/>
  <c r="F54" i="11"/>
  <c r="G55" i="6" s="1"/>
  <c r="F52" i="11"/>
  <c r="G53" i="6" s="1"/>
  <c r="F47" i="11"/>
  <c r="G48" i="6" s="1"/>
  <c r="F69" i="11"/>
  <c r="G70" i="6" s="1"/>
  <c r="F21" i="11"/>
  <c r="G22" i="6" s="1"/>
  <c r="H44" i="8"/>
  <c r="I44" i="8" s="1"/>
  <c r="J44" i="8" s="1"/>
  <c r="K44" i="8" s="1"/>
  <c r="H43" i="8"/>
  <c r="I43" i="8" s="1"/>
  <c r="J43" i="8" s="1"/>
  <c r="K43" i="8" s="1"/>
  <c r="H38" i="8"/>
  <c r="I38" i="8" s="1"/>
  <c r="J38" i="8" s="1"/>
  <c r="K38" i="8" s="1"/>
  <c r="H25" i="8"/>
  <c r="I25" i="8" s="1"/>
  <c r="J25" i="8" s="1"/>
  <c r="K25" i="8" s="1"/>
  <c r="H48" i="8"/>
  <c r="I48" i="8" s="1"/>
  <c r="J48" i="8" s="1"/>
  <c r="K48" i="8" s="1"/>
  <c r="H35" i="8"/>
  <c r="I35" i="8" s="1"/>
  <c r="J35" i="8" s="1"/>
  <c r="K35" i="8" s="1"/>
  <c r="H37" i="8"/>
  <c r="I37" i="8" s="1"/>
  <c r="J37" i="8" s="1"/>
  <c r="K37" i="8" s="1"/>
  <c r="H47" i="8"/>
  <c r="I47" i="8" s="1"/>
  <c r="J47" i="8" s="1"/>
  <c r="K47" i="8" s="1"/>
  <c r="H28" i="8"/>
  <c r="I28" i="8" s="1"/>
  <c r="J28" i="8" s="1"/>
  <c r="K28" i="8" s="1"/>
  <c r="H53" i="8"/>
  <c r="I53" i="8" s="1"/>
  <c r="J53" i="8" s="1"/>
  <c r="K53" i="8" s="1"/>
  <c r="C54" i="8"/>
  <c r="D54" i="8" s="1"/>
  <c r="E54" i="8" s="1"/>
  <c r="F54" i="8" s="1"/>
  <c r="H34" i="8"/>
  <c r="I34" i="8" s="1"/>
  <c r="J34" i="8" s="1"/>
  <c r="K34" i="8" s="1"/>
  <c r="C34" i="8"/>
  <c r="D34" i="8" s="1"/>
  <c r="E34" i="8" s="1"/>
  <c r="F34" i="8" s="1"/>
  <c r="H40" i="8"/>
  <c r="I40" i="8" s="1"/>
  <c r="J40" i="8" s="1"/>
  <c r="K40" i="8" s="1"/>
  <c r="C30" i="8"/>
  <c r="D30" i="8" s="1"/>
  <c r="E30" i="8" s="1"/>
  <c r="F30" i="8" s="1"/>
  <c r="H52" i="8"/>
  <c r="I52" i="8" s="1"/>
  <c r="J52" i="8" s="1"/>
  <c r="K52" i="8" s="1"/>
  <c r="C41" i="8"/>
  <c r="D41" i="8" s="1"/>
  <c r="E41" i="8" s="1"/>
  <c r="F41" i="8" s="1"/>
  <c r="C31" i="8"/>
  <c r="D31" i="8" s="1"/>
  <c r="E31" i="8" s="1"/>
  <c r="F31" i="8" s="1"/>
  <c r="C50" i="8"/>
  <c r="D50" i="8" s="1"/>
  <c r="E50" i="8" s="1"/>
  <c r="F50" i="8" s="1"/>
  <c r="H30" i="8"/>
  <c r="I30" i="8" s="1"/>
  <c r="J30" i="8" s="1"/>
  <c r="K30" i="8" s="1"/>
  <c r="H36" i="8"/>
  <c r="I36" i="8" s="1"/>
  <c r="J36" i="8" s="1"/>
  <c r="K36" i="8" s="1"/>
  <c r="C32" i="8"/>
  <c r="D32" i="8" s="1"/>
  <c r="E32" i="8" s="1"/>
  <c r="F32" i="8" s="1"/>
  <c r="C39" i="8"/>
  <c r="D39" i="8" s="1"/>
  <c r="E39" i="8" s="1"/>
  <c r="F39" i="8" s="1"/>
  <c r="H46" i="8"/>
  <c r="I46" i="8" s="1"/>
  <c r="J46" i="8" s="1"/>
  <c r="K46" i="8" s="1"/>
  <c r="H21" i="8"/>
  <c r="I21" i="8" s="1"/>
  <c r="J21" i="8" s="1"/>
  <c r="K21" i="8" s="1"/>
  <c r="H39" i="8"/>
  <c r="I39" i="8" s="1"/>
  <c r="J39" i="8" s="1"/>
  <c r="K39" i="8" s="1"/>
  <c r="H54" i="8"/>
  <c r="I54" i="8" s="1"/>
  <c r="J54" i="8" s="1"/>
  <c r="K54" i="8" s="1"/>
  <c r="H51" i="8"/>
  <c r="I51" i="8" s="1"/>
  <c r="J51" i="8" s="1"/>
  <c r="K51" i="8" s="1"/>
  <c r="H31" i="8"/>
  <c r="I31" i="8" s="1"/>
  <c r="J31" i="8" s="1"/>
  <c r="K31" i="8" s="1"/>
  <c r="H41" i="8"/>
  <c r="I41" i="8" s="1"/>
  <c r="J41" i="8" s="1"/>
  <c r="K41" i="8" s="1"/>
  <c r="C37" i="8"/>
  <c r="D37" i="8" s="1"/>
  <c r="E37" i="8" s="1"/>
  <c r="F37" i="8" s="1"/>
  <c r="C35" i="8"/>
  <c r="D35" i="8" s="1"/>
  <c r="E35" i="8" s="1"/>
  <c r="F35" i="8" s="1"/>
  <c r="C47" i="10"/>
  <c r="D47" i="10" s="1"/>
  <c r="C29" i="8"/>
  <c r="D29" i="8" s="1"/>
  <c r="E29" i="8" s="1"/>
  <c r="F29" i="8" s="1"/>
  <c r="C41" i="10"/>
  <c r="D41" i="10" s="1"/>
  <c r="H49" i="8"/>
  <c r="I49" i="8" s="1"/>
  <c r="J49" i="8" s="1"/>
  <c r="K49" i="8" s="1"/>
  <c r="C26" i="8"/>
  <c r="D26" i="8" s="1"/>
  <c r="E26" i="8" s="1"/>
  <c r="F26" i="8" s="1"/>
  <c r="C38" i="10"/>
  <c r="D38" i="10" s="1"/>
  <c r="C27" i="8"/>
  <c r="D27" i="8" s="1"/>
  <c r="E27" i="8" s="1"/>
  <c r="F27" i="8" s="1"/>
  <c r="C39" i="10"/>
  <c r="D39" i="10" s="1"/>
  <c r="C46" i="8"/>
  <c r="D46" i="8" s="1"/>
  <c r="E46" i="8" s="1"/>
  <c r="F46" i="8" s="1"/>
  <c r="C58" i="10"/>
  <c r="D58" i="10" s="1"/>
  <c r="C52" i="8"/>
  <c r="D52" i="8" s="1"/>
  <c r="E52" i="8" s="1"/>
  <c r="F52" i="8" s="1"/>
  <c r="C64" i="10"/>
  <c r="D64" i="10" s="1"/>
  <c r="C44" i="8"/>
  <c r="D44" i="8" s="1"/>
  <c r="E44" i="8" s="1"/>
  <c r="F44" i="8" s="1"/>
  <c r="C56" i="10"/>
  <c r="D56" i="10" s="1"/>
  <c r="C51" i="8"/>
  <c r="D51" i="8" s="1"/>
  <c r="E51" i="8" s="1"/>
  <c r="F51" i="8" s="1"/>
  <c r="C63" i="10"/>
  <c r="D63" i="10" s="1"/>
  <c r="C38" i="8"/>
  <c r="D38" i="8" s="1"/>
  <c r="E38" i="8" s="1"/>
  <c r="F38" i="8" s="1"/>
  <c r="C50" i="10"/>
  <c r="D50" i="10" s="1"/>
  <c r="C36" i="8"/>
  <c r="D36" i="8" s="1"/>
  <c r="E36" i="8" s="1"/>
  <c r="F36" i="8" s="1"/>
  <c r="C48" i="8"/>
  <c r="D48" i="8" s="1"/>
  <c r="E48" i="8" s="1"/>
  <c r="F48" i="8" s="1"/>
  <c r="C60" i="10"/>
  <c r="D60" i="10" s="1"/>
  <c r="C28" i="8"/>
  <c r="D28" i="8" s="1"/>
  <c r="E28" i="8" s="1"/>
  <c r="F28" i="8" s="1"/>
  <c r="C40" i="10"/>
  <c r="D40" i="10" s="1"/>
  <c r="C53" i="8"/>
  <c r="D53" i="8" s="1"/>
  <c r="E53" i="8" s="1"/>
  <c r="F53" i="8" s="1"/>
  <c r="C42" i="8"/>
  <c r="D42" i="8" s="1"/>
  <c r="E42" i="8" s="1"/>
  <c r="F42" i="8" s="1"/>
  <c r="C54" i="10"/>
  <c r="D54" i="10" s="1"/>
  <c r="C47" i="8"/>
  <c r="D47" i="8" s="1"/>
  <c r="E47" i="8" s="1"/>
  <c r="F47" i="8" s="1"/>
  <c r="C59" i="10"/>
  <c r="D59" i="10" s="1"/>
  <c r="C21" i="8"/>
  <c r="D21" i="8" s="1"/>
  <c r="E21" i="8" s="1"/>
  <c r="F21" i="8" s="1"/>
  <c r="C33" i="10"/>
  <c r="D33" i="10" s="1"/>
  <c r="C43" i="8"/>
  <c r="D43" i="8" s="1"/>
  <c r="E43" i="8" s="1"/>
  <c r="F43" i="8" s="1"/>
  <c r="C45" i="8"/>
  <c r="D45" i="8" s="1"/>
  <c r="E45" i="8" s="1"/>
  <c r="F45" i="8" s="1"/>
  <c r="C25" i="8"/>
  <c r="D25" i="8" s="1"/>
  <c r="E25" i="8" s="1"/>
  <c r="F25" i="8" s="1"/>
  <c r="C37" i="10"/>
  <c r="D37" i="10" s="1"/>
  <c r="C49" i="8"/>
  <c r="D49" i="8" s="1"/>
  <c r="E49" i="8" s="1"/>
  <c r="F49" i="8" s="1"/>
  <c r="C20" i="8"/>
  <c r="C40" i="8"/>
  <c r="D40" i="8" s="1"/>
  <c r="E40" i="8" s="1"/>
  <c r="F40" i="8" s="1"/>
  <c r="H42" i="8"/>
  <c r="I42" i="8" s="1"/>
  <c r="J42" i="8" s="1"/>
  <c r="K42" i="8" s="1"/>
  <c r="H45" i="8"/>
  <c r="I45" i="8" s="1"/>
  <c r="J45" i="8" s="1"/>
  <c r="K45" i="8" s="1"/>
  <c r="C33" i="8"/>
  <c r="D33" i="8" s="1"/>
  <c r="E33" i="8" s="1"/>
  <c r="F33" i="8" s="1"/>
  <c r="C22" i="8"/>
  <c r="D22" i="8" s="1"/>
  <c r="E22" i="8" s="1"/>
  <c r="F22" i="8" s="1"/>
  <c r="C24" i="8"/>
  <c r="D24" i="8" s="1"/>
  <c r="E24" i="8" s="1"/>
  <c r="F24" i="8" s="1"/>
  <c r="H22" i="8"/>
  <c r="I22" i="8" s="1"/>
  <c r="J22" i="8" s="1"/>
  <c r="K22" i="8" s="1"/>
  <c r="E44" i="4"/>
  <c r="G23" i="8"/>
  <c r="H23" i="8" s="1"/>
  <c r="I23" i="8" s="1"/>
  <c r="J23" i="8" s="1"/>
  <c r="K23" i="8" s="1"/>
  <c r="H24" i="8"/>
  <c r="I24" i="8" s="1"/>
  <c r="J24" i="8" s="1"/>
  <c r="K24" i="8" s="1"/>
  <c r="H20" i="8"/>
  <c r="T13" i="5"/>
  <c r="S14" i="5" s="1"/>
  <c r="U12" i="5"/>
  <c r="F13" i="5"/>
  <c r="E14" i="5" s="1"/>
  <c r="G12" i="5"/>
  <c r="B44" i="4"/>
  <c r="H44" i="4"/>
  <c r="J59" i="13" l="1"/>
  <c r="K60" i="12" s="1"/>
  <c r="K60" i="13" s="1"/>
  <c r="L61" i="12" s="1"/>
  <c r="L61" i="13" s="1"/>
  <c r="L28" i="13"/>
  <c r="M7" i="10"/>
  <c r="M8" i="10" s="1"/>
  <c r="H7" i="10"/>
  <c r="D20" i="8"/>
  <c r="I20" i="8"/>
  <c r="I8" i="10"/>
  <c r="I7" i="10"/>
  <c r="H8" i="10"/>
  <c r="G55" i="11"/>
  <c r="H56" i="6" s="1"/>
  <c r="G106" i="11"/>
  <c r="H107" i="6" s="1"/>
  <c r="G79" i="11"/>
  <c r="H80" i="6" s="1"/>
  <c r="G43" i="11"/>
  <c r="H44" i="6" s="1"/>
  <c r="G38" i="11"/>
  <c r="H39" i="6" s="1"/>
  <c r="G39" i="11"/>
  <c r="H40" i="6" s="1"/>
  <c r="G50" i="11"/>
  <c r="H51" i="6" s="1"/>
  <c r="G100" i="11"/>
  <c r="H101" i="6" s="1"/>
  <c r="G25" i="11"/>
  <c r="H26" i="6" s="1"/>
  <c r="G68" i="11"/>
  <c r="H69" i="6" s="1"/>
  <c r="G47" i="11"/>
  <c r="H48" i="6" s="1"/>
  <c r="G72" i="11"/>
  <c r="H73" i="6" s="1"/>
  <c r="G70" i="11"/>
  <c r="H71" i="6" s="1"/>
  <c r="G84" i="11"/>
  <c r="H85" i="6" s="1"/>
  <c r="G29" i="11"/>
  <c r="H30" i="6" s="1"/>
  <c r="G33" i="11"/>
  <c r="H34" i="6" s="1"/>
  <c r="G95" i="11"/>
  <c r="H96" i="6" s="1"/>
  <c r="G75" i="11"/>
  <c r="H76" i="6" s="1"/>
  <c r="G30" i="11"/>
  <c r="H31" i="6" s="1"/>
  <c r="G104" i="11"/>
  <c r="H105" i="6" s="1"/>
  <c r="G15" i="11"/>
  <c r="H16" i="6" s="1"/>
  <c r="G97" i="11"/>
  <c r="H98" i="6" s="1"/>
  <c r="G17" i="11"/>
  <c r="H18" i="6" s="1"/>
  <c r="G13" i="11"/>
  <c r="H14" i="6" s="1"/>
  <c r="G59" i="11"/>
  <c r="H60" i="6" s="1"/>
  <c r="G89" i="11"/>
  <c r="H90" i="6" s="1"/>
  <c r="G32" i="11"/>
  <c r="H33" i="6" s="1"/>
  <c r="G65" i="11"/>
  <c r="H66" i="6" s="1"/>
  <c r="G102" i="11"/>
  <c r="H103" i="6" s="1"/>
  <c r="G85" i="11"/>
  <c r="H86" i="6" s="1"/>
  <c r="G23" i="11"/>
  <c r="H24" i="6" s="1"/>
  <c r="G48" i="11"/>
  <c r="H49" i="6" s="1"/>
  <c r="G42" i="11"/>
  <c r="H43" i="6" s="1"/>
  <c r="G93" i="11"/>
  <c r="H94" i="6" s="1"/>
  <c r="G14" i="11"/>
  <c r="H15" i="6" s="1"/>
  <c r="G82" i="11"/>
  <c r="H83" i="6" s="1"/>
  <c r="G28" i="11"/>
  <c r="H29" i="6" s="1"/>
  <c r="G96" i="11"/>
  <c r="H97" i="6" s="1"/>
  <c r="G36" i="11"/>
  <c r="H37" i="6" s="1"/>
  <c r="G90" i="11"/>
  <c r="H91" i="6" s="1"/>
  <c r="G94" i="11"/>
  <c r="H95" i="6" s="1"/>
  <c r="G20" i="11"/>
  <c r="H21" i="6" s="1"/>
  <c r="G45" i="11"/>
  <c r="H46" i="6" s="1"/>
  <c r="G91" i="11"/>
  <c r="H92" i="6" s="1"/>
  <c r="G80" i="11"/>
  <c r="H81" i="6" s="1"/>
  <c r="G69" i="11"/>
  <c r="H70" i="6" s="1"/>
  <c r="G40" i="11"/>
  <c r="H41" i="6" s="1"/>
  <c r="G67" i="11"/>
  <c r="H68" i="6" s="1"/>
  <c r="G41" i="11"/>
  <c r="H42" i="6" s="1"/>
  <c r="G103" i="11"/>
  <c r="H104" i="6" s="1"/>
  <c r="G19" i="11"/>
  <c r="H20" i="6" s="1"/>
  <c r="G44" i="11"/>
  <c r="H45" i="6" s="1"/>
  <c r="G53" i="11"/>
  <c r="H54" i="6" s="1"/>
  <c r="G74" i="11"/>
  <c r="H75" i="6" s="1"/>
  <c r="G35" i="11"/>
  <c r="H36" i="6" s="1"/>
  <c r="G46" i="11"/>
  <c r="H47" i="6" s="1"/>
  <c r="G107" i="11"/>
  <c r="H108" i="6" s="1"/>
  <c r="H108" i="11" s="1"/>
  <c r="G57" i="11"/>
  <c r="H58" i="6" s="1"/>
  <c r="G86" i="11"/>
  <c r="H87" i="6" s="1"/>
  <c r="G83" i="11"/>
  <c r="H84" i="6" s="1"/>
  <c r="G56" i="11"/>
  <c r="H57" i="6" s="1"/>
  <c r="G37" i="11"/>
  <c r="H38" i="6" s="1"/>
  <c r="G87" i="11"/>
  <c r="H88" i="6" s="1"/>
  <c r="G63" i="11"/>
  <c r="H64" i="6" s="1"/>
  <c r="G60" i="11"/>
  <c r="H61" i="6" s="1"/>
  <c r="G88" i="11"/>
  <c r="H89" i="6" s="1"/>
  <c r="G71" i="11"/>
  <c r="H72" i="6" s="1"/>
  <c r="G49" i="11"/>
  <c r="H50" i="6" s="1"/>
  <c r="G99" i="11"/>
  <c r="H100" i="6" s="1"/>
  <c r="G64" i="11"/>
  <c r="H65" i="6" s="1"/>
  <c r="G16" i="11"/>
  <c r="H17" i="6" s="1"/>
  <c r="G27" i="11"/>
  <c r="H28" i="6" s="1"/>
  <c r="G22" i="11"/>
  <c r="H23" i="6" s="1"/>
  <c r="G58" i="11"/>
  <c r="H59" i="6" s="1"/>
  <c r="G34" i="11"/>
  <c r="H35" i="6" s="1"/>
  <c r="G61" i="11"/>
  <c r="H62" i="6" s="1"/>
  <c r="G81" i="11"/>
  <c r="H82" i="6" s="1"/>
  <c r="G31" i="11"/>
  <c r="H32" i="6" s="1"/>
  <c r="G21" i="11"/>
  <c r="H22" i="6" s="1"/>
  <c r="G66" i="11"/>
  <c r="H67" i="6" s="1"/>
  <c r="G77" i="11"/>
  <c r="H78" i="6" s="1"/>
  <c r="G76" i="11"/>
  <c r="H77" i="6" s="1"/>
  <c r="G105" i="11"/>
  <c r="H106" i="6" s="1"/>
  <c r="G26" i="11"/>
  <c r="H27" i="6" s="1"/>
  <c r="G62" i="11"/>
  <c r="H63" i="6" s="1"/>
  <c r="G101" i="11"/>
  <c r="H102" i="6" s="1"/>
  <c r="G54" i="11"/>
  <c r="H55" i="6" s="1"/>
  <c r="G18" i="11"/>
  <c r="H19" i="6" s="1"/>
  <c r="G92" i="11"/>
  <c r="H93" i="6" s="1"/>
  <c r="G24" i="11"/>
  <c r="H25" i="6" s="1"/>
  <c r="G78" i="11"/>
  <c r="H79" i="6" s="1"/>
  <c r="G52" i="11"/>
  <c r="H53" i="6" s="1"/>
  <c r="G98" i="11"/>
  <c r="H99" i="6" s="1"/>
  <c r="G51" i="11"/>
  <c r="H52" i="6" s="1"/>
  <c r="G73" i="11"/>
  <c r="H74" i="6" s="1"/>
  <c r="C23" i="8"/>
  <c r="D23" i="8" s="1"/>
  <c r="E23" i="8" s="1"/>
  <c r="F23" i="8" s="1"/>
  <c r="T14" i="5"/>
  <c r="S15" i="5" s="1"/>
  <c r="U13" i="5"/>
  <c r="F14" i="5"/>
  <c r="E15" i="5" s="1"/>
  <c r="G13" i="5"/>
  <c r="M6" i="10" l="1"/>
  <c r="M12" i="10" s="1"/>
  <c r="H6" i="10"/>
  <c r="H11" i="10" s="1"/>
  <c r="E20" i="8"/>
  <c r="E8" i="10"/>
  <c r="E7" i="10"/>
  <c r="I6" i="10"/>
  <c r="D7" i="10"/>
  <c r="J20" i="8"/>
  <c r="J8" i="10"/>
  <c r="J7" i="10"/>
  <c r="D8" i="10"/>
  <c r="H25" i="11"/>
  <c r="I26" i="6" s="1"/>
  <c r="H77" i="11"/>
  <c r="I78" i="6" s="1"/>
  <c r="H59" i="11"/>
  <c r="I60" i="6" s="1"/>
  <c r="H89" i="11"/>
  <c r="I90" i="6" s="1"/>
  <c r="H58" i="11"/>
  <c r="I59" i="6" s="1"/>
  <c r="H104" i="11"/>
  <c r="I105" i="6" s="1"/>
  <c r="H21" i="11"/>
  <c r="I22" i="6" s="1"/>
  <c r="H94" i="11"/>
  <c r="I95" i="6" s="1"/>
  <c r="H90" i="11"/>
  <c r="I91" i="6" s="1"/>
  <c r="H76" i="11"/>
  <c r="I77" i="6" s="1"/>
  <c r="H69" i="11"/>
  <c r="I70" i="6" s="1"/>
  <c r="H107" i="11"/>
  <c r="I108" i="6" s="1"/>
  <c r="I108" i="11" s="1"/>
  <c r="H53" i="11"/>
  <c r="I54" i="6" s="1"/>
  <c r="H27" i="11"/>
  <c r="I28" i="6" s="1"/>
  <c r="H62" i="11"/>
  <c r="I63" i="6" s="1"/>
  <c r="H50" i="11"/>
  <c r="I51" i="6" s="1"/>
  <c r="H84" i="11"/>
  <c r="I85" i="6" s="1"/>
  <c r="H45" i="11"/>
  <c r="I46" i="6" s="1"/>
  <c r="H92" i="11"/>
  <c r="I93" i="6" s="1"/>
  <c r="H83" i="11"/>
  <c r="I84" i="6" s="1"/>
  <c r="H66" i="11"/>
  <c r="I67" i="6" s="1"/>
  <c r="H105" i="11"/>
  <c r="I106" i="6" s="1"/>
  <c r="H73" i="11"/>
  <c r="I74" i="6" s="1"/>
  <c r="H44" i="11"/>
  <c r="I45" i="6" s="1"/>
  <c r="H52" i="11"/>
  <c r="I53" i="6" s="1"/>
  <c r="H102" i="11"/>
  <c r="I103" i="6" s="1"/>
  <c r="H32" i="11"/>
  <c r="I33" i="6" s="1"/>
  <c r="H65" i="11"/>
  <c r="I66" i="6" s="1"/>
  <c r="H38" i="11"/>
  <c r="I39" i="6" s="1"/>
  <c r="H75" i="11"/>
  <c r="I76" i="6" s="1"/>
  <c r="H70" i="11"/>
  <c r="I71" i="6" s="1"/>
  <c r="H97" i="11"/>
  <c r="I98" i="6" s="1"/>
  <c r="H86" i="11"/>
  <c r="I87" i="6" s="1"/>
  <c r="H98" i="11"/>
  <c r="I99" i="6" s="1"/>
  <c r="H85" i="11"/>
  <c r="I86" i="6" s="1"/>
  <c r="H40" i="11"/>
  <c r="I41" i="6" s="1"/>
  <c r="H19" i="11"/>
  <c r="I20" i="6" s="1"/>
  <c r="H67" i="11"/>
  <c r="I68" i="6" s="1"/>
  <c r="H28" i="11"/>
  <c r="I29" i="6" s="1"/>
  <c r="H64" i="11"/>
  <c r="I65" i="6" s="1"/>
  <c r="H47" i="11"/>
  <c r="I48" i="6" s="1"/>
  <c r="H68" i="11"/>
  <c r="I69" i="6" s="1"/>
  <c r="H91" i="11"/>
  <c r="I92" i="6" s="1"/>
  <c r="H49" i="11"/>
  <c r="I50" i="6" s="1"/>
  <c r="H14" i="11"/>
  <c r="I15" i="6" s="1"/>
  <c r="H34" i="11"/>
  <c r="I35" i="6" s="1"/>
  <c r="H101" i="11"/>
  <c r="I102" i="6" s="1"/>
  <c r="H74" i="11"/>
  <c r="I75" i="6" s="1"/>
  <c r="H99" i="11"/>
  <c r="I100" i="6" s="1"/>
  <c r="H79" i="11"/>
  <c r="I80" i="6" s="1"/>
  <c r="H93" i="11"/>
  <c r="I94" i="6" s="1"/>
  <c r="H55" i="11"/>
  <c r="I56" i="6" s="1"/>
  <c r="H63" i="11"/>
  <c r="I64" i="6" s="1"/>
  <c r="H106" i="11"/>
  <c r="I107" i="6" s="1"/>
  <c r="H78" i="11"/>
  <c r="I79" i="6" s="1"/>
  <c r="H22" i="11"/>
  <c r="I23" i="6" s="1"/>
  <c r="H82" i="11"/>
  <c r="I83" i="6" s="1"/>
  <c r="H35" i="11"/>
  <c r="I36" i="6" s="1"/>
  <c r="H23" i="11"/>
  <c r="I24" i="6" s="1"/>
  <c r="H17" i="11"/>
  <c r="I18" i="6" s="1"/>
  <c r="H100" i="11"/>
  <c r="I101" i="6" s="1"/>
  <c r="H72" i="11"/>
  <c r="I73" i="6" s="1"/>
  <c r="H61" i="11"/>
  <c r="I62" i="6" s="1"/>
  <c r="H88" i="11"/>
  <c r="I89" i="6" s="1"/>
  <c r="H57" i="11"/>
  <c r="I58" i="6" s="1"/>
  <c r="H87" i="11"/>
  <c r="I88" i="6" s="1"/>
  <c r="H36" i="11"/>
  <c r="I37" i="6" s="1"/>
  <c r="H54" i="11"/>
  <c r="I55" i="6" s="1"/>
  <c r="H20" i="11"/>
  <c r="I21" i="6" s="1"/>
  <c r="H42" i="11"/>
  <c r="I43" i="6" s="1"/>
  <c r="H41" i="11"/>
  <c r="I42" i="6" s="1"/>
  <c r="H81" i="11"/>
  <c r="I82" i="6" s="1"/>
  <c r="H46" i="11"/>
  <c r="I47" i="6" s="1"/>
  <c r="H95" i="11"/>
  <c r="I96" i="6" s="1"/>
  <c r="H37" i="11"/>
  <c r="I38" i="6" s="1"/>
  <c r="H29" i="11"/>
  <c r="I30" i="6" s="1"/>
  <c r="H15" i="11"/>
  <c r="I16" i="6" s="1"/>
  <c r="H43" i="11"/>
  <c r="I44" i="6" s="1"/>
  <c r="H24" i="11"/>
  <c r="I25" i="6" s="1"/>
  <c r="H103" i="11"/>
  <c r="I104" i="6" s="1"/>
  <c r="H33" i="11"/>
  <c r="I34" i="6" s="1"/>
  <c r="H60" i="11"/>
  <c r="I61" i="6" s="1"/>
  <c r="H18" i="11"/>
  <c r="I19" i="6" s="1"/>
  <c r="H16" i="11"/>
  <c r="I17" i="6" s="1"/>
  <c r="H31" i="11"/>
  <c r="I32" i="6" s="1"/>
  <c r="H96" i="11"/>
  <c r="I97" i="6" s="1"/>
  <c r="H30" i="11"/>
  <c r="I31" i="6" s="1"/>
  <c r="H71" i="11"/>
  <c r="I72" i="6" s="1"/>
  <c r="H48" i="11"/>
  <c r="I49" i="6" s="1"/>
  <c r="H26" i="11"/>
  <c r="I27" i="6" s="1"/>
  <c r="H51" i="11"/>
  <c r="I52" i="6" s="1"/>
  <c r="H39" i="11"/>
  <c r="I40" i="6" s="1"/>
  <c r="H80" i="11"/>
  <c r="I81" i="6" s="1"/>
  <c r="H56" i="11"/>
  <c r="I57" i="6" s="1"/>
  <c r="T15" i="5"/>
  <c r="S16" i="5" s="1"/>
  <c r="U14" i="5"/>
  <c r="F15" i="5"/>
  <c r="E16" i="5" s="1"/>
  <c r="G14" i="5"/>
  <c r="M11" i="10" l="1"/>
  <c r="H12" i="10"/>
  <c r="E6" i="10"/>
  <c r="E12" i="10" s="1"/>
  <c r="J6" i="10"/>
  <c r="J12" i="10" s="1"/>
  <c r="K20" i="8"/>
  <c r="K8" i="10"/>
  <c r="K7" i="10"/>
  <c r="J11" i="10"/>
  <c r="I11" i="10"/>
  <c r="I12" i="10"/>
  <c r="F20" i="8"/>
  <c r="F8" i="10"/>
  <c r="F7" i="10"/>
  <c r="I57" i="11"/>
  <c r="J58" i="6" s="1"/>
  <c r="I97" i="11"/>
  <c r="J98" i="6" s="1"/>
  <c r="I44" i="11"/>
  <c r="J45" i="6" s="1"/>
  <c r="I43" i="11"/>
  <c r="J44" i="6" s="1"/>
  <c r="I73" i="11"/>
  <c r="J74" i="6" s="1"/>
  <c r="I107" i="11"/>
  <c r="J108" i="6" s="1"/>
  <c r="J108" i="11" s="1"/>
  <c r="I35" i="11"/>
  <c r="J36" i="6" s="1"/>
  <c r="I68" i="11"/>
  <c r="J69" i="6" s="1"/>
  <c r="I76" i="11"/>
  <c r="J77" i="6" s="1"/>
  <c r="I106" i="11"/>
  <c r="J107" i="6" s="1"/>
  <c r="I28" i="11"/>
  <c r="J29" i="6" s="1"/>
  <c r="I105" i="11"/>
  <c r="J106" i="6" s="1"/>
  <c r="I72" i="11"/>
  <c r="J73" i="6" s="1"/>
  <c r="I104" i="11"/>
  <c r="J105" i="6" s="1"/>
  <c r="I82" i="11"/>
  <c r="J83" i="6" s="1"/>
  <c r="I89" i="11"/>
  <c r="J90" i="6" s="1"/>
  <c r="I23" i="11"/>
  <c r="J24" i="6" s="1"/>
  <c r="I75" i="11"/>
  <c r="J76" i="6" s="1"/>
  <c r="I65" i="11"/>
  <c r="J66" i="6" s="1"/>
  <c r="I98" i="11"/>
  <c r="J99" i="6" s="1"/>
  <c r="I45" i="11"/>
  <c r="J46" i="6" s="1"/>
  <c r="I51" i="11"/>
  <c r="J52" i="6" s="1"/>
  <c r="I95" i="11"/>
  <c r="J96" i="6" s="1"/>
  <c r="I27" i="11"/>
  <c r="J28" i="6" s="1"/>
  <c r="I61" i="11"/>
  <c r="J62" i="6" s="1"/>
  <c r="I96" i="11"/>
  <c r="J97" i="6" s="1"/>
  <c r="I88" i="11"/>
  <c r="J89" i="6" s="1"/>
  <c r="I36" i="11"/>
  <c r="J37" i="6" s="1"/>
  <c r="I80" i="11"/>
  <c r="J81" i="6" s="1"/>
  <c r="I69" i="11"/>
  <c r="J70" i="6" s="1"/>
  <c r="I99" i="11"/>
  <c r="J100" i="6" s="1"/>
  <c r="I103" i="11"/>
  <c r="J104" i="6" s="1"/>
  <c r="I46" i="11"/>
  <c r="J47" i="6" s="1"/>
  <c r="I77" i="11"/>
  <c r="J78" i="6" s="1"/>
  <c r="I78" i="11"/>
  <c r="J79" i="6" s="1"/>
  <c r="I40" i="11"/>
  <c r="J41" i="6" s="1"/>
  <c r="I17" i="11"/>
  <c r="J18" i="6" s="1"/>
  <c r="I30" i="11"/>
  <c r="J31" i="6" s="1"/>
  <c r="I55" i="11"/>
  <c r="J56" i="6" s="1"/>
  <c r="I18" i="11"/>
  <c r="J19" i="6" s="1"/>
  <c r="I56" i="11"/>
  <c r="J57" i="6" s="1"/>
  <c r="I50" i="11"/>
  <c r="J51" i="6" s="1"/>
  <c r="I41" i="11"/>
  <c r="J42" i="6" s="1"/>
  <c r="I66" i="11"/>
  <c r="J67" i="6" s="1"/>
  <c r="I84" i="11"/>
  <c r="J85" i="6" s="1"/>
  <c r="I90" i="11"/>
  <c r="J91" i="6" s="1"/>
  <c r="I81" i="11"/>
  <c r="J82" i="6" s="1"/>
  <c r="I52" i="11"/>
  <c r="J53" i="6" s="1"/>
  <c r="I49" i="11"/>
  <c r="J50" i="6" s="1"/>
  <c r="I31" i="11"/>
  <c r="J32" i="6" s="1"/>
  <c r="I32" i="11"/>
  <c r="J33" i="6" s="1"/>
  <c r="I19" i="11"/>
  <c r="J20" i="6" s="1"/>
  <c r="I34" i="11"/>
  <c r="J35" i="6" s="1"/>
  <c r="I25" i="11"/>
  <c r="J26" i="6" s="1"/>
  <c r="I16" i="11"/>
  <c r="J17" i="6" s="1"/>
  <c r="I38" i="11"/>
  <c r="J39" i="6" s="1"/>
  <c r="I47" i="11"/>
  <c r="J48" i="6" s="1"/>
  <c r="I42" i="11"/>
  <c r="J43" i="6" s="1"/>
  <c r="I21" i="11"/>
  <c r="J22" i="6" s="1"/>
  <c r="I37" i="11"/>
  <c r="J38" i="6" s="1"/>
  <c r="I58" i="11"/>
  <c r="J59" i="6" s="1"/>
  <c r="I62" i="11"/>
  <c r="J63" i="6" s="1"/>
  <c r="I101" i="11"/>
  <c r="J102" i="6" s="1"/>
  <c r="I24" i="11"/>
  <c r="J25" i="6" s="1"/>
  <c r="I83" i="11"/>
  <c r="J84" i="6" s="1"/>
  <c r="I79" i="11"/>
  <c r="J80" i="6" s="1"/>
  <c r="I64" i="11"/>
  <c r="J65" i="6" s="1"/>
  <c r="I94" i="11"/>
  <c r="J95" i="6" s="1"/>
  <c r="I100" i="11"/>
  <c r="J101" i="6" s="1"/>
  <c r="I102" i="11"/>
  <c r="J103" i="6" s="1"/>
  <c r="I15" i="11"/>
  <c r="J16" i="6" s="1"/>
  <c r="I92" i="11"/>
  <c r="J93" i="6" s="1"/>
  <c r="I48" i="11"/>
  <c r="J49" i="6" s="1"/>
  <c r="I29" i="11"/>
  <c r="J30" i="6" s="1"/>
  <c r="I20" i="11"/>
  <c r="J21" i="6" s="1"/>
  <c r="I86" i="11"/>
  <c r="J87" i="6" s="1"/>
  <c r="I87" i="11"/>
  <c r="J88" i="6" s="1"/>
  <c r="I71" i="11"/>
  <c r="J72" i="6" s="1"/>
  <c r="I39" i="11"/>
  <c r="J40" i="6" s="1"/>
  <c r="I33" i="11"/>
  <c r="J34" i="6" s="1"/>
  <c r="I53" i="11"/>
  <c r="J54" i="6" s="1"/>
  <c r="I74" i="11"/>
  <c r="J75" i="6" s="1"/>
  <c r="I67" i="11"/>
  <c r="J68" i="6" s="1"/>
  <c r="I93" i="11"/>
  <c r="J94" i="6" s="1"/>
  <c r="I85" i="11"/>
  <c r="J86" i="6" s="1"/>
  <c r="I63" i="11"/>
  <c r="J64" i="6" s="1"/>
  <c r="I54" i="11"/>
  <c r="J55" i="6" s="1"/>
  <c r="I70" i="11"/>
  <c r="J71" i="6" s="1"/>
  <c r="I91" i="11"/>
  <c r="J92" i="6" s="1"/>
  <c r="I22" i="11"/>
  <c r="J23" i="6" s="1"/>
  <c r="I59" i="11"/>
  <c r="J60" i="6" s="1"/>
  <c r="I60" i="11"/>
  <c r="J61" i="6" s="1"/>
  <c r="I26" i="11"/>
  <c r="J27" i="6" s="1"/>
  <c r="T16" i="5"/>
  <c r="S17" i="5" s="1"/>
  <c r="U15" i="5"/>
  <c r="F16" i="5"/>
  <c r="E17" i="5" s="1"/>
  <c r="G15" i="5"/>
  <c r="E11" i="10" l="1"/>
  <c r="J23" i="11"/>
  <c r="K24" i="6" s="1"/>
  <c r="K24" i="11" s="1"/>
  <c r="L25" i="6" s="1"/>
  <c r="L25" i="11" s="1"/>
  <c r="J94" i="11"/>
  <c r="K95" i="6" s="1"/>
  <c r="K95" i="11" s="1"/>
  <c r="L96" i="6" s="1"/>
  <c r="L96" i="11" s="1"/>
  <c r="J30" i="11"/>
  <c r="K31" i="6" s="1"/>
  <c r="K31" i="11" s="1"/>
  <c r="L32" i="6" s="1"/>
  <c r="L32" i="11" s="1"/>
  <c r="J95" i="11"/>
  <c r="K96" i="6" s="1"/>
  <c r="K96" i="11" s="1"/>
  <c r="L97" i="6" s="1"/>
  <c r="L97" i="11" s="1"/>
  <c r="J43" i="11"/>
  <c r="K44" i="6" s="1"/>
  <c r="K44" i="11" s="1"/>
  <c r="L45" i="6" s="1"/>
  <c r="L45" i="11" s="1"/>
  <c r="J20" i="11"/>
  <c r="K21" i="6" s="1"/>
  <c r="K21" i="11" s="1"/>
  <c r="L22" i="6" s="1"/>
  <c r="L22" i="11" s="1"/>
  <c r="J51" i="11"/>
  <c r="K52" i="6" s="1"/>
  <c r="K52" i="11" s="1"/>
  <c r="L53" i="6" s="1"/>
  <c r="L53" i="11" s="1"/>
  <c r="J41" i="11"/>
  <c r="K42" i="6" s="1"/>
  <c r="K42" i="11" s="1"/>
  <c r="L43" i="6" s="1"/>
  <c r="L43" i="11" s="1"/>
  <c r="J97" i="11"/>
  <c r="K98" i="6" s="1"/>
  <c r="K98" i="11" s="1"/>
  <c r="L99" i="6" s="1"/>
  <c r="L99" i="11" s="1"/>
  <c r="J99" i="11"/>
  <c r="K100" i="6" s="1"/>
  <c r="K100" i="11" s="1"/>
  <c r="L101" i="6" s="1"/>
  <c r="L101" i="11" s="1"/>
  <c r="J107" i="11"/>
  <c r="K108" i="6" s="1"/>
  <c r="K108" i="11" s="1"/>
  <c r="J44" i="11"/>
  <c r="K45" i="6" s="1"/>
  <c r="K45" i="11" s="1"/>
  <c r="L46" i="6" s="1"/>
  <c r="L46" i="11" s="1"/>
  <c r="J61" i="11"/>
  <c r="K62" i="6" s="1"/>
  <c r="K62" i="11" s="1"/>
  <c r="L63" i="6" s="1"/>
  <c r="L63" i="11" s="1"/>
  <c r="J75" i="11"/>
  <c r="K76" i="6" s="1"/>
  <c r="K76" i="11" s="1"/>
  <c r="L77" i="6" s="1"/>
  <c r="L77" i="11" s="1"/>
  <c r="J87" i="11"/>
  <c r="K88" i="6" s="1"/>
  <c r="K88" i="11" s="1"/>
  <c r="L89" i="6" s="1"/>
  <c r="L89" i="11" s="1"/>
  <c r="J80" i="11"/>
  <c r="K81" i="6" s="1"/>
  <c r="K81" i="11" s="1"/>
  <c r="L82" i="6" s="1"/>
  <c r="L82" i="11" s="1"/>
  <c r="J38" i="11"/>
  <c r="K39" i="6" s="1"/>
  <c r="K39" i="11" s="1"/>
  <c r="L40" i="6" s="1"/>
  <c r="L40" i="11" s="1"/>
  <c r="J32" i="11"/>
  <c r="K33" i="6" s="1"/>
  <c r="K33" i="11" s="1"/>
  <c r="L34" i="6" s="1"/>
  <c r="L34" i="11" s="1"/>
  <c r="J67" i="11"/>
  <c r="K68" i="6" s="1"/>
  <c r="K68" i="11" s="1"/>
  <c r="L69" i="6" s="1"/>
  <c r="L69" i="11" s="1"/>
  <c r="J78" i="11"/>
  <c r="K79" i="6" s="1"/>
  <c r="K79" i="11" s="1"/>
  <c r="L80" i="6" s="1"/>
  <c r="L80" i="11" s="1"/>
  <c r="J37" i="11"/>
  <c r="K38" i="6" s="1"/>
  <c r="K38" i="11" s="1"/>
  <c r="L39" i="6" s="1"/>
  <c r="L39" i="11" s="1"/>
  <c r="J76" i="11"/>
  <c r="K77" i="6" s="1"/>
  <c r="K77" i="11" s="1"/>
  <c r="L78" i="6" s="1"/>
  <c r="L78" i="11" s="1"/>
  <c r="J106" i="11"/>
  <c r="K107" i="6" s="1"/>
  <c r="K107" i="11" s="1"/>
  <c r="L108" i="6" s="1"/>
  <c r="L108" i="11" s="1"/>
  <c r="J98" i="11"/>
  <c r="K99" i="6" s="1"/>
  <c r="K99" i="11" s="1"/>
  <c r="L100" i="6" s="1"/>
  <c r="L100" i="11" s="1"/>
  <c r="J27" i="11"/>
  <c r="K28" i="6" s="1"/>
  <c r="K28" i="11" s="1"/>
  <c r="L29" i="6" s="1"/>
  <c r="L29" i="11" s="1"/>
  <c r="J86" i="11"/>
  <c r="K87" i="6" s="1"/>
  <c r="K87" i="11" s="1"/>
  <c r="L88" i="6" s="1"/>
  <c r="L88" i="11" s="1"/>
  <c r="J88" i="11"/>
  <c r="K89" i="6" s="1"/>
  <c r="K89" i="11" s="1"/>
  <c r="L90" i="6" s="1"/>
  <c r="L90" i="11" s="1"/>
  <c r="J101" i="11"/>
  <c r="K102" i="6" s="1"/>
  <c r="K102" i="11" s="1"/>
  <c r="L103" i="6" s="1"/>
  <c r="L103" i="11" s="1"/>
  <c r="J59" i="11"/>
  <c r="K60" i="6" s="1"/>
  <c r="K60" i="11" s="1"/>
  <c r="L61" i="6" s="1"/>
  <c r="L61" i="11" s="1"/>
  <c r="J35" i="11"/>
  <c r="K36" i="6" s="1"/>
  <c r="K36" i="11" s="1"/>
  <c r="L37" i="6" s="1"/>
  <c r="L37" i="11" s="1"/>
  <c r="J85" i="11"/>
  <c r="K86" i="6" s="1"/>
  <c r="K86" i="11" s="1"/>
  <c r="L87" i="6" s="1"/>
  <c r="L87" i="11" s="1"/>
  <c r="J18" i="11"/>
  <c r="K19" i="6" s="1"/>
  <c r="K19" i="11" s="1"/>
  <c r="L20" i="6" s="1"/>
  <c r="L20" i="11" s="1"/>
  <c r="J81" i="11"/>
  <c r="K82" i="6" s="1"/>
  <c r="K82" i="11" s="1"/>
  <c r="L83" i="6" s="1"/>
  <c r="L83" i="11" s="1"/>
  <c r="J46" i="11"/>
  <c r="K47" i="6" s="1"/>
  <c r="K47" i="11" s="1"/>
  <c r="L48" i="6" s="1"/>
  <c r="L48" i="11" s="1"/>
  <c r="J90" i="11"/>
  <c r="K91" i="6" s="1"/>
  <c r="K91" i="11" s="1"/>
  <c r="L92" i="6" s="1"/>
  <c r="L92" i="11" s="1"/>
  <c r="J74" i="11"/>
  <c r="K75" i="6" s="1"/>
  <c r="K75" i="11" s="1"/>
  <c r="L76" i="6" s="1"/>
  <c r="L76" i="11" s="1"/>
  <c r="J40" i="11"/>
  <c r="K41" i="6" s="1"/>
  <c r="K41" i="11" s="1"/>
  <c r="L42" i="6" s="1"/>
  <c r="L42" i="11" s="1"/>
  <c r="J56" i="11"/>
  <c r="K57" i="6" s="1"/>
  <c r="K57" i="11" s="1"/>
  <c r="L58" i="6" s="1"/>
  <c r="L58" i="11" s="1"/>
  <c r="J100" i="11"/>
  <c r="K101" i="6" s="1"/>
  <c r="K101" i="11" s="1"/>
  <c r="L102" i="6" s="1"/>
  <c r="L102" i="11" s="1"/>
  <c r="J96" i="11"/>
  <c r="K97" i="6" s="1"/>
  <c r="K97" i="11" s="1"/>
  <c r="L98" i="6" s="1"/>
  <c r="L98" i="11" s="1"/>
  <c r="J83" i="11"/>
  <c r="K84" i="6" s="1"/>
  <c r="K84" i="11" s="1"/>
  <c r="L85" i="6" s="1"/>
  <c r="L85" i="11" s="1"/>
  <c r="J36" i="11"/>
  <c r="K37" i="6" s="1"/>
  <c r="K37" i="11" s="1"/>
  <c r="L38" i="6" s="1"/>
  <c r="L38" i="11" s="1"/>
  <c r="J92" i="11"/>
  <c r="K93" i="6" s="1"/>
  <c r="K93" i="11" s="1"/>
  <c r="L94" i="6" s="1"/>
  <c r="L94" i="11" s="1"/>
  <c r="J54" i="11"/>
  <c r="K55" i="6" s="1"/>
  <c r="K55" i="11" s="1"/>
  <c r="L56" i="6" s="1"/>
  <c r="L56" i="11" s="1"/>
  <c r="J49" i="11"/>
  <c r="K50" i="6" s="1"/>
  <c r="K50" i="11" s="1"/>
  <c r="L51" i="6" s="1"/>
  <c r="L51" i="11" s="1"/>
  <c r="J84" i="11"/>
  <c r="K85" i="6" s="1"/>
  <c r="K85" i="11" s="1"/>
  <c r="L86" i="6" s="1"/>
  <c r="L86" i="11" s="1"/>
  <c r="J48" i="11"/>
  <c r="K49" i="6" s="1"/>
  <c r="K49" i="11" s="1"/>
  <c r="L50" i="6" s="1"/>
  <c r="L50" i="11" s="1"/>
  <c r="J50" i="11"/>
  <c r="K51" i="6" s="1"/>
  <c r="K51" i="11" s="1"/>
  <c r="L52" i="6" s="1"/>
  <c r="L52" i="11" s="1"/>
  <c r="J57" i="11"/>
  <c r="K58" i="6" s="1"/>
  <c r="K58" i="11" s="1"/>
  <c r="L59" i="6" s="1"/>
  <c r="L59" i="11" s="1"/>
  <c r="J47" i="11"/>
  <c r="K48" i="6" s="1"/>
  <c r="K48" i="11" s="1"/>
  <c r="L49" i="6" s="1"/>
  <c r="L49" i="11" s="1"/>
  <c r="J62" i="11"/>
  <c r="K63" i="6" s="1"/>
  <c r="K63" i="11" s="1"/>
  <c r="L64" i="6" s="1"/>
  <c r="L64" i="11" s="1"/>
  <c r="J24" i="11"/>
  <c r="K25" i="6" s="1"/>
  <c r="K25" i="11" s="1"/>
  <c r="L26" i="6" s="1"/>
  <c r="L26" i="11" s="1"/>
  <c r="J77" i="11"/>
  <c r="K78" i="6" s="1"/>
  <c r="K78" i="11" s="1"/>
  <c r="L79" i="6" s="1"/>
  <c r="L79" i="11" s="1"/>
  <c r="J58" i="11"/>
  <c r="K59" i="6" s="1"/>
  <c r="K59" i="11" s="1"/>
  <c r="L60" i="6" s="1"/>
  <c r="L60" i="11" s="1"/>
  <c r="J71" i="11"/>
  <c r="K72" i="6" s="1"/>
  <c r="K72" i="11" s="1"/>
  <c r="L73" i="6" s="1"/>
  <c r="L73" i="11" s="1"/>
  <c r="J34" i="11"/>
  <c r="K35" i="6" s="1"/>
  <c r="K35" i="11" s="1"/>
  <c r="L36" i="6" s="1"/>
  <c r="L36" i="11" s="1"/>
  <c r="J93" i="11"/>
  <c r="K94" i="6" s="1"/>
  <c r="K94" i="11" s="1"/>
  <c r="L95" i="6" s="1"/>
  <c r="L95" i="11" s="1"/>
  <c r="J25" i="11"/>
  <c r="K26" i="6" s="1"/>
  <c r="K26" i="11" s="1"/>
  <c r="L27" i="6" s="1"/>
  <c r="L27" i="11" s="1"/>
  <c r="J39" i="11"/>
  <c r="K40" i="6" s="1"/>
  <c r="K40" i="11" s="1"/>
  <c r="L41" i="6" s="1"/>
  <c r="L41" i="11" s="1"/>
  <c r="J53" i="11"/>
  <c r="K54" i="6" s="1"/>
  <c r="K54" i="11" s="1"/>
  <c r="L55" i="6" s="1"/>
  <c r="L55" i="11" s="1"/>
  <c r="J19" i="11"/>
  <c r="K20" i="6" s="1"/>
  <c r="K20" i="11" s="1"/>
  <c r="L21" i="6" s="1"/>
  <c r="L21" i="11" s="1"/>
  <c r="J104" i="11"/>
  <c r="K105" i="6" s="1"/>
  <c r="K105" i="11" s="1"/>
  <c r="L106" i="6" s="1"/>
  <c r="L106" i="11" s="1"/>
  <c r="J28" i="11"/>
  <c r="K29" i="6" s="1"/>
  <c r="K29" i="11" s="1"/>
  <c r="L30" i="6" s="1"/>
  <c r="L30" i="11" s="1"/>
  <c r="J73" i="11"/>
  <c r="K74" i="6" s="1"/>
  <c r="K74" i="11" s="1"/>
  <c r="L75" i="6" s="1"/>
  <c r="L75" i="11" s="1"/>
  <c r="J69" i="11"/>
  <c r="K70" i="6" s="1"/>
  <c r="K70" i="11" s="1"/>
  <c r="L71" i="6" s="1"/>
  <c r="L71" i="11" s="1"/>
  <c r="J55" i="11"/>
  <c r="K56" i="6" s="1"/>
  <c r="K56" i="11" s="1"/>
  <c r="L57" i="6" s="1"/>
  <c r="L57" i="11" s="1"/>
  <c r="J102" i="11"/>
  <c r="K103" i="6" s="1"/>
  <c r="K103" i="11" s="1"/>
  <c r="L104" i="6" s="1"/>
  <c r="L104" i="11" s="1"/>
  <c r="J17" i="11"/>
  <c r="K18" i="6" s="1"/>
  <c r="K18" i="11" s="1"/>
  <c r="L19" i="6" s="1"/>
  <c r="L19" i="11" s="1"/>
  <c r="J82" i="11"/>
  <c r="K83" i="6" s="1"/>
  <c r="K83" i="11" s="1"/>
  <c r="L84" i="6" s="1"/>
  <c r="L84" i="11" s="1"/>
  <c r="J60" i="11"/>
  <c r="K61" i="6" s="1"/>
  <c r="K61" i="11" s="1"/>
  <c r="L62" i="6" s="1"/>
  <c r="L62" i="11" s="1"/>
  <c r="J64" i="11"/>
  <c r="K65" i="6" s="1"/>
  <c r="K65" i="11" s="1"/>
  <c r="L66" i="6" s="1"/>
  <c r="L66" i="11" s="1"/>
  <c r="J68" i="11"/>
  <c r="K69" i="6" s="1"/>
  <c r="K69" i="11" s="1"/>
  <c r="L70" i="6" s="1"/>
  <c r="L70" i="11" s="1"/>
  <c r="J72" i="11"/>
  <c r="K73" i="6" s="1"/>
  <c r="K73" i="11" s="1"/>
  <c r="L74" i="6" s="1"/>
  <c r="L74" i="11" s="1"/>
  <c r="J21" i="11"/>
  <c r="K22" i="6" s="1"/>
  <c r="K22" i="11" s="1"/>
  <c r="L23" i="6" s="1"/>
  <c r="L23" i="11" s="1"/>
  <c r="J103" i="11"/>
  <c r="K104" i="6" s="1"/>
  <c r="K104" i="11" s="1"/>
  <c r="L105" i="6" s="1"/>
  <c r="L105" i="11" s="1"/>
  <c r="J65" i="11"/>
  <c r="K66" i="6" s="1"/>
  <c r="K66" i="11" s="1"/>
  <c r="L67" i="6" s="1"/>
  <c r="L67" i="11" s="1"/>
  <c r="J63" i="11"/>
  <c r="K64" i="6" s="1"/>
  <c r="K64" i="11" s="1"/>
  <c r="L65" i="6" s="1"/>
  <c r="L65" i="11" s="1"/>
  <c r="J22" i="11"/>
  <c r="K23" i="6" s="1"/>
  <c r="K23" i="11" s="1"/>
  <c r="L24" i="6" s="1"/>
  <c r="L24" i="11" s="1"/>
  <c r="J26" i="11"/>
  <c r="K27" i="6" s="1"/>
  <c r="K27" i="11" s="1"/>
  <c r="L28" i="6" s="1"/>
  <c r="L28" i="11" s="1"/>
  <c r="J33" i="11"/>
  <c r="K34" i="6" s="1"/>
  <c r="K34" i="11" s="1"/>
  <c r="L35" i="6" s="1"/>
  <c r="L35" i="11" s="1"/>
  <c r="J91" i="11"/>
  <c r="K92" i="6" s="1"/>
  <c r="K92" i="11" s="1"/>
  <c r="L93" i="6" s="1"/>
  <c r="L93" i="11" s="1"/>
  <c r="J42" i="11"/>
  <c r="K43" i="6" s="1"/>
  <c r="K43" i="11" s="1"/>
  <c r="L44" i="6" s="1"/>
  <c r="L44" i="11" s="1"/>
  <c r="J31" i="11"/>
  <c r="K32" i="6" s="1"/>
  <c r="K32" i="11" s="1"/>
  <c r="L33" i="6" s="1"/>
  <c r="L33" i="11" s="1"/>
  <c r="J79" i="11"/>
  <c r="K80" i="6" s="1"/>
  <c r="K80" i="11" s="1"/>
  <c r="L81" i="6" s="1"/>
  <c r="L81" i="11" s="1"/>
  <c r="J70" i="11"/>
  <c r="K71" i="6" s="1"/>
  <c r="K71" i="11" s="1"/>
  <c r="L72" i="6" s="1"/>
  <c r="L72" i="11" s="1"/>
  <c r="J89" i="11"/>
  <c r="K90" i="6" s="1"/>
  <c r="K90" i="11" s="1"/>
  <c r="L91" i="6" s="1"/>
  <c r="L91" i="11" s="1"/>
  <c r="J52" i="11"/>
  <c r="K53" i="6" s="1"/>
  <c r="K53" i="11" s="1"/>
  <c r="L54" i="6" s="1"/>
  <c r="L54" i="11" s="1"/>
  <c r="J66" i="11"/>
  <c r="K67" i="6" s="1"/>
  <c r="K67" i="11" s="1"/>
  <c r="L68" i="6" s="1"/>
  <c r="L68" i="11" s="1"/>
  <c r="J105" i="11"/>
  <c r="K106" i="6" s="1"/>
  <c r="K106" i="11" s="1"/>
  <c r="L107" i="6" s="1"/>
  <c r="L107" i="11" s="1"/>
  <c r="J29" i="11"/>
  <c r="K30" i="6" s="1"/>
  <c r="K30" i="11" s="1"/>
  <c r="L31" i="6" s="1"/>
  <c r="L31" i="11" s="1"/>
  <c r="J45" i="11"/>
  <c r="K46" i="6" s="1"/>
  <c r="K46" i="11" s="1"/>
  <c r="L47" i="6" s="1"/>
  <c r="L47" i="11" s="1"/>
  <c r="F6" i="10"/>
  <c r="F11" i="10" s="1"/>
  <c r="G8" i="10"/>
  <c r="G7" i="10"/>
  <c r="K6" i="10"/>
  <c r="L8" i="10"/>
  <c r="L7" i="10"/>
  <c r="J16" i="11"/>
  <c r="K17" i="6" s="1"/>
  <c r="K17" i="11" s="1"/>
  <c r="L18" i="6" s="1"/>
  <c r="L18" i="11" s="1"/>
  <c r="T17" i="5"/>
  <c r="S18" i="5" s="1"/>
  <c r="U16" i="5"/>
  <c r="F17" i="5"/>
  <c r="E18" i="5" s="1"/>
  <c r="G16" i="5"/>
  <c r="L6" i="10" l="1"/>
  <c r="L12" i="10" s="1"/>
  <c r="F12" i="10"/>
  <c r="G6" i="10"/>
  <c r="G12" i="10" s="1"/>
  <c r="K12" i="10"/>
  <c r="K11" i="10"/>
  <c r="T18" i="5"/>
  <c r="S19" i="5" s="1"/>
  <c r="U17" i="5"/>
  <c r="F18" i="5"/>
  <c r="E19" i="5" s="1"/>
  <c r="G17" i="5"/>
  <c r="L11" i="10" l="1"/>
  <c r="G11" i="10"/>
  <c r="T19" i="5"/>
  <c r="S20" i="5" s="1"/>
  <c r="U18" i="5"/>
  <c r="F19" i="5"/>
  <c r="E20" i="5" s="1"/>
  <c r="G18" i="5"/>
  <c r="T20" i="5" l="1"/>
  <c r="S21" i="5" s="1"/>
  <c r="U19" i="5"/>
  <c r="F20" i="5"/>
  <c r="E21" i="5" s="1"/>
  <c r="G19" i="5"/>
  <c r="T21" i="5" l="1"/>
  <c r="S22" i="5" s="1"/>
  <c r="U20" i="5"/>
  <c r="F21" i="5"/>
  <c r="E22" i="5" s="1"/>
  <c r="G20" i="5"/>
  <c r="T22" i="5" l="1"/>
  <c r="S23" i="5" s="1"/>
  <c r="U21" i="5"/>
  <c r="F22" i="5"/>
  <c r="E23" i="5" s="1"/>
  <c r="G21" i="5"/>
  <c r="T23" i="5" l="1"/>
  <c r="S24" i="5" s="1"/>
  <c r="U22" i="5"/>
  <c r="F23" i="5"/>
  <c r="E24" i="5" s="1"/>
  <c r="G22" i="5"/>
  <c r="T24" i="5" l="1"/>
  <c r="S25" i="5" s="1"/>
  <c r="U23" i="5"/>
  <c r="F24" i="5"/>
  <c r="E25" i="5" s="1"/>
  <c r="G23" i="5"/>
  <c r="T25" i="5" l="1"/>
  <c r="S26" i="5" s="1"/>
  <c r="U24" i="5"/>
  <c r="F25" i="5"/>
  <c r="E26" i="5" s="1"/>
  <c r="G24" i="5"/>
  <c r="T26" i="5" l="1"/>
  <c r="S27" i="5" s="1"/>
  <c r="U25" i="5"/>
  <c r="F26" i="5"/>
  <c r="E27" i="5" s="1"/>
  <c r="G25" i="5"/>
  <c r="T27" i="5" l="1"/>
  <c r="S28" i="5" s="1"/>
  <c r="U26" i="5"/>
  <c r="F27" i="5"/>
  <c r="E28" i="5" s="1"/>
  <c r="G26" i="5"/>
  <c r="T28" i="5" l="1"/>
  <c r="S29" i="5" s="1"/>
  <c r="U27" i="5"/>
  <c r="F28" i="5"/>
  <c r="E29" i="5" s="1"/>
  <c r="G27" i="5"/>
  <c r="T29" i="5" l="1"/>
  <c r="S30" i="5" s="1"/>
  <c r="U28" i="5"/>
  <c r="F29" i="5"/>
  <c r="E30" i="5" s="1"/>
  <c r="G28" i="5"/>
  <c r="U29" i="5" l="1"/>
  <c r="T30" i="5"/>
  <c r="S31" i="5" s="1"/>
  <c r="F30" i="5"/>
  <c r="E31" i="5" s="1"/>
  <c r="G29" i="5"/>
  <c r="U30" i="5" l="1"/>
  <c r="T31" i="5"/>
  <c r="S32" i="5" s="1"/>
  <c r="F31" i="5"/>
  <c r="E32" i="5" s="1"/>
  <c r="G30" i="5"/>
  <c r="U31" i="5" l="1"/>
  <c r="T32" i="5"/>
  <c r="S33" i="5" s="1"/>
  <c r="F32" i="5"/>
  <c r="E33" i="5" s="1"/>
  <c r="G31" i="5"/>
  <c r="U32" i="5" l="1"/>
  <c r="T33" i="5"/>
  <c r="S34" i="5" s="1"/>
  <c r="F33" i="5"/>
  <c r="E34" i="5" s="1"/>
  <c r="G32" i="5"/>
  <c r="U33" i="5" l="1"/>
  <c r="T34" i="5"/>
  <c r="S35" i="5" s="1"/>
  <c r="F34" i="5"/>
  <c r="E35" i="5" s="1"/>
  <c r="G33" i="5"/>
  <c r="U34" i="5" l="1"/>
  <c r="T35" i="5"/>
  <c r="S36" i="5" s="1"/>
  <c r="F35" i="5"/>
  <c r="E36" i="5" s="1"/>
  <c r="G34" i="5"/>
  <c r="U35" i="5" l="1"/>
  <c r="T36" i="5"/>
  <c r="S37" i="5" s="1"/>
  <c r="F36" i="5"/>
  <c r="E37" i="5" s="1"/>
  <c r="G35" i="5"/>
  <c r="U36" i="5" l="1"/>
  <c r="T37" i="5"/>
  <c r="S38" i="5" s="1"/>
  <c r="F37" i="5"/>
  <c r="E38" i="5" s="1"/>
  <c r="G36" i="5"/>
  <c r="U37" i="5" l="1"/>
  <c r="T38" i="5"/>
  <c r="S39" i="5" s="1"/>
  <c r="F38" i="5"/>
  <c r="E39" i="5" s="1"/>
  <c r="G37" i="5"/>
  <c r="U38" i="5" l="1"/>
  <c r="T39" i="5"/>
  <c r="S40" i="5" s="1"/>
  <c r="F39" i="5"/>
  <c r="E40" i="5" s="1"/>
  <c r="G38" i="5"/>
  <c r="U39" i="5" l="1"/>
  <c r="T40" i="5"/>
  <c r="S41" i="5" s="1"/>
  <c r="F40" i="5"/>
  <c r="E41" i="5" s="1"/>
  <c r="G39" i="5"/>
  <c r="U40" i="5" l="1"/>
  <c r="T41" i="5"/>
  <c r="S42" i="5" s="1"/>
  <c r="F41" i="5"/>
  <c r="E42" i="5" s="1"/>
  <c r="G40" i="5"/>
  <c r="U41" i="5" l="1"/>
  <c r="T42" i="5"/>
  <c r="S43" i="5" s="1"/>
  <c r="F42" i="5"/>
  <c r="E43" i="5" s="1"/>
  <c r="G41" i="5"/>
  <c r="U42" i="5" l="1"/>
  <c r="T43" i="5"/>
  <c r="S44" i="5" s="1"/>
  <c r="F43" i="5"/>
  <c r="E44" i="5" s="1"/>
  <c r="G42" i="5"/>
  <c r="U43" i="5" l="1"/>
  <c r="T44" i="5"/>
  <c r="S45" i="5" s="1"/>
  <c r="F44" i="5"/>
  <c r="E45" i="5" s="1"/>
  <c r="G43" i="5"/>
  <c r="U44" i="5" l="1"/>
  <c r="T45" i="5"/>
  <c r="S46" i="5" s="1"/>
  <c r="F45" i="5"/>
  <c r="E46" i="5" s="1"/>
  <c r="G44" i="5"/>
  <c r="U45" i="5" l="1"/>
  <c r="T46" i="5"/>
  <c r="S47" i="5" s="1"/>
  <c r="F46" i="5"/>
  <c r="E47" i="5" s="1"/>
  <c r="G45" i="5"/>
  <c r="T47" i="5" l="1"/>
  <c r="S48" i="5" s="1"/>
  <c r="U46" i="5"/>
  <c r="F47" i="5"/>
  <c r="E48" i="5" s="1"/>
  <c r="G46" i="5"/>
  <c r="T48" i="5" l="1"/>
  <c r="S49" i="5" s="1"/>
  <c r="U47" i="5"/>
  <c r="F48" i="5"/>
  <c r="E49" i="5" s="1"/>
  <c r="G47" i="5"/>
  <c r="T49" i="5" l="1"/>
  <c r="S50" i="5" s="1"/>
  <c r="U48" i="5"/>
  <c r="F49" i="5"/>
  <c r="E50" i="5" s="1"/>
  <c r="G48" i="5"/>
  <c r="T50" i="5" l="1"/>
  <c r="S51" i="5" s="1"/>
  <c r="U49" i="5"/>
  <c r="F50" i="5"/>
  <c r="E51" i="5" s="1"/>
  <c r="G49" i="5"/>
  <c r="T51" i="5" l="1"/>
  <c r="S52" i="5" s="1"/>
  <c r="U50" i="5"/>
  <c r="F51" i="5"/>
  <c r="E52" i="5" s="1"/>
  <c r="G50" i="5"/>
  <c r="T52" i="5" l="1"/>
  <c r="S53" i="5" s="1"/>
  <c r="U51" i="5"/>
  <c r="F52" i="5"/>
  <c r="E53" i="5" s="1"/>
  <c r="G51" i="5"/>
  <c r="T53" i="5" l="1"/>
  <c r="S54" i="5" s="1"/>
  <c r="U52" i="5"/>
  <c r="F53" i="5"/>
  <c r="E54" i="5" s="1"/>
  <c r="G52" i="5"/>
  <c r="T54" i="5" l="1"/>
  <c r="S55" i="5" s="1"/>
  <c r="U53" i="5"/>
  <c r="F54" i="5"/>
  <c r="E55" i="5" s="1"/>
  <c r="G53" i="5"/>
  <c r="T55" i="5" l="1"/>
  <c r="S56" i="5" s="1"/>
  <c r="U54" i="5"/>
  <c r="F55" i="5"/>
  <c r="E56" i="5" s="1"/>
  <c r="G54" i="5"/>
  <c r="T56" i="5" l="1"/>
  <c r="S57" i="5" s="1"/>
  <c r="U55" i="5"/>
  <c r="F56" i="5"/>
  <c r="E57" i="5" s="1"/>
  <c r="G55" i="5"/>
  <c r="T57" i="5" l="1"/>
  <c r="S58" i="5" s="1"/>
  <c r="U56" i="5"/>
  <c r="F57" i="5"/>
  <c r="E58" i="5" s="1"/>
  <c r="G56" i="5"/>
  <c r="T58" i="5" l="1"/>
  <c r="S59" i="5" s="1"/>
  <c r="U57" i="5"/>
  <c r="F58" i="5"/>
  <c r="E59" i="5" s="1"/>
  <c r="G57" i="5"/>
  <c r="T59" i="5" l="1"/>
  <c r="S60" i="5" s="1"/>
  <c r="U58" i="5"/>
  <c r="F59" i="5"/>
  <c r="E60" i="5" s="1"/>
  <c r="G58" i="5"/>
  <c r="T60" i="5" l="1"/>
  <c r="S61" i="5" s="1"/>
  <c r="U59" i="5"/>
  <c r="F60" i="5"/>
  <c r="E61" i="5" s="1"/>
  <c r="G59" i="5"/>
  <c r="T61" i="5" l="1"/>
  <c r="S62" i="5" s="1"/>
  <c r="U60" i="5"/>
  <c r="F61" i="5"/>
  <c r="E62" i="5" s="1"/>
  <c r="G60" i="5"/>
  <c r="T62" i="5" l="1"/>
  <c r="S63" i="5" s="1"/>
  <c r="U61" i="5"/>
  <c r="G61" i="5"/>
  <c r="F62" i="5"/>
  <c r="E63" i="5" s="1"/>
  <c r="T63" i="5" l="1"/>
  <c r="S64" i="5" s="1"/>
  <c r="U62" i="5"/>
  <c r="F63" i="5"/>
  <c r="E64" i="5" s="1"/>
  <c r="G62" i="5"/>
  <c r="T64" i="5" l="1"/>
  <c r="S65" i="5" s="1"/>
  <c r="U63" i="5"/>
  <c r="G63" i="5"/>
  <c r="F64" i="5"/>
  <c r="E65" i="5" s="1"/>
  <c r="T65" i="5" l="1"/>
  <c r="S66" i="5" s="1"/>
  <c r="U64" i="5"/>
  <c r="F65" i="5"/>
  <c r="E66" i="5" s="1"/>
  <c r="G64" i="5"/>
  <c r="T66" i="5" l="1"/>
  <c r="S67" i="5" s="1"/>
  <c r="U65" i="5"/>
  <c r="G65" i="5"/>
  <c r="F66" i="5"/>
  <c r="E67" i="5" s="1"/>
  <c r="T67" i="5" l="1"/>
  <c r="S68" i="5" s="1"/>
  <c r="U66" i="5"/>
  <c r="G66" i="5"/>
  <c r="F67" i="5"/>
  <c r="E68" i="5" s="1"/>
  <c r="T68" i="5" l="1"/>
  <c r="S69" i="5" s="1"/>
  <c r="U67" i="5"/>
  <c r="G67" i="5"/>
  <c r="F68" i="5"/>
  <c r="E69" i="5" s="1"/>
  <c r="U68" i="5" l="1"/>
  <c r="T69" i="5"/>
  <c r="S70" i="5" s="1"/>
  <c r="F69" i="5"/>
  <c r="E70" i="5" s="1"/>
  <c r="G68" i="5"/>
  <c r="U69" i="5" l="1"/>
  <c r="T70" i="5"/>
  <c r="S71" i="5" s="1"/>
  <c r="G69" i="5"/>
  <c r="F70" i="5"/>
  <c r="E71" i="5" s="1"/>
  <c r="U70" i="5" l="1"/>
  <c r="T71" i="5"/>
  <c r="S72" i="5" s="1"/>
  <c r="F71" i="5"/>
  <c r="E72" i="5" s="1"/>
  <c r="G70" i="5"/>
  <c r="U71" i="5" l="1"/>
  <c r="T72" i="5"/>
  <c r="S73" i="5" s="1"/>
  <c r="G71" i="5"/>
  <c r="F72" i="5"/>
  <c r="E73" i="5" s="1"/>
  <c r="U72" i="5" l="1"/>
  <c r="T73" i="5"/>
  <c r="S74" i="5" s="1"/>
  <c r="F73" i="5"/>
  <c r="E74" i="5" s="1"/>
  <c r="G72" i="5"/>
  <c r="U73" i="5" l="1"/>
  <c r="T74" i="5"/>
  <c r="S75" i="5" s="1"/>
  <c r="F74" i="5"/>
  <c r="E75" i="5" s="1"/>
  <c r="G73" i="5"/>
  <c r="U74" i="5" l="1"/>
  <c r="T75" i="5"/>
  <c r="S76" i="5" s="1"/>
  <c r="F75" i="5"/>
  <c r="E76" i="5" s="1"/>
  <c r="G74" i="5"/>
  <c r="U75" i="5" l="1"/>
  <c r="T76" i="5"/>
  <c r="S77" i="5" s="1"/>
  <c r="G75" i="5"/>
  <c r="F76" i="5"/>
  <c r="E77" i="5" s="1"/>
  <c r="U76" i="5" l="1"/>
  <c r="T77" i="5"/>
  <c r="S78" i="5" s="1"/>
  <c r="F77" i="5"/>
  <c r="E78" i="5" s="1"/>
  <c r="G76" i="5"/>
  <c r="U77" i="5" l="1"/>
  <c r="T78" i="5"/>
  <c r="S79" i="5" s="1"/>
  <c r="G77" i="5"/>
  <c r="F78" i="5"/>
  <c r="E79" i="5" s="1"/>
  <c r="U78" i="5" l="1"/>
  <c r="T79" i="5"/>
  <c r="S80" i="5" s="1"/>
  <c r="F79" i="5"/>
  <c r="E80" i="5" s="1"/>
  <c r="G78" i="5"/>
  <c r="U79" i="5" l="1"/>
  <c r="T80" i="5"/>
  <c r="S81" i="5" s="1"/>
  <c r="G79" i="5"/>
  <c r="F80" i="5"/>
  <c r="E81" i="5" s="1"/>
  <c r="U80" i="5" l="1"/>
  <c r="T81" i="5"/>
  <c r="S82" i="5" s="1"/>
  <c r="F81" i="5"/>
  <c r="E82" i="5" s="1"/>
  <c r="G80" i="5"/>
  <c r="U81" i="5" l="1"/>
  <c r="T82" i="5"/>
  <c r="S83" i="5" s="1"/>
  <c r="F82" i="5"/>
  <c r="E83" i="5" s="1"/>
  <c r="G81" i="5"/>
  <c r="U82" i="5" l="1"/>
  <c r="T83" i="5"/>
  <c r="S84" i="5" s="1"/>
  <c r="F83" i="5"/>
  <c r="E84" i="5" s="1"/>
  <c r="G82" i="5"/>
  <c r="U83" i="5" l="1"/>
  <c r="T84" i="5"/>
  <c r="S85" i="5" s="1"/>
  <c r="G83" i="5"/>
  <c r="F84" i="5"/>
  <c r="E85" i="5" s="1"/>
  <c r="U84" i="5" l="1"/>
  <c r="T85" i="5"/>
  <c r="S86" i="5" s="1"/>
  <c r="F85" i="5"/>
  <c r="E86" i="5" s="1"/>
  <c r="G84" i="5"/>
  <c r="U85" i="5" l="1"/>
  <c r="T86" i="5"/>
  <c r="S87" i="5" s="1"/>
  <c r="G85" i="5"/>
  <c r="F86" i="5"/>
  <c r="E87" i="5" s="1"/>
  <c r="U86" i="5" l="1"/>
  <c r="T87" i="5"/>
  <c r="S88" i="5" s="1"/>
  <c r="F87" i="5"/>
  <c r="E88" i="5" s="1"/>
  <c r="G86" i="5"/>
  <c r="U87" i="5" l="1"/>
  <c r="T88" i="5"/>
  <c r="S89" i="5" s="1"/>
  <c r="G87" i="5"/>
  <c r="F88" i="5"/>
  <c r="E89" i="5" s="1"/>
  <c r="U88" i="5" l="1"/>
  <c r="T89" i="5"/>
  <c r="S90" i="5" s="1"/>
  <c r="F89" i="5"/>
  <c r="E90" i="5" s="1"/>
  <c r="G88" i="5"/>
  <c r="U89" i="5" l="1"/>
  <c r="T90" i="5"/>
  <c r="S91" i="5" s="1"/>
  <c r="F90" i="5"/>
  <c r="E91" i="5" s="1"/>
  <c r="G89" i="5"/>
  <c r="U90" i="5" l="1"/>
  <c r="T91" i="5"/>
  <c r="S92" i="5" s="1"/>
  <c r="F91" i="5"/>
  <c r="E92" i="5" s="1"/>
  <c r="G90" i="5"/>
  <c r="U91" i="5" l="1"/>
  <c r="T92" i="5"/>
  <c r="S93" i="5" s="1"/>
  <c r="G91" i="5"/>
  <c r="F92" i="5"/>
  <c r="E93" i="5" s="1"/>
  <c r="U92" i="5" l="1"/>
  <c r="T93" i="5"/>
  <c r="S94" i="5" s="1"/>
  <c r="F93" i="5"/>
  <c r="E94" i="5" s="1"/>
  <c r="G92" i="5"/>
  <c r="U93" i="5" l="1"/>
  <c r="T94" i="5"/>
  <c r="S95" i="5" s="1"/>
  <c r="G93" i="5"/>
  <c r="F94" i="5"/>
  <c r="E95" i="5" s="1"/>
  <c r="U94" i="5" l="1"/>
  <c r="T95" i="5"/>
  <c r="S96" i="5" s="1"/>
  <c r="F95" i="5"/>
  <c r="E96" i="5" s="1"/>
  <c r="G94" i="5"/>
  <c r="U95" i="5" l="1"/>
  <c r="T96" i="5"/>
  <c r="S97" i="5" s="1"/>
  <c r="G95" i="5"/>
  <c r="F96" i="5"/>
  <c r="E97" i="5" s="1"/>
  <c r="U96" i="5" l="1"/>
  <c r="T97" i="5"/>
  <c r="S98" i="5" s="1"/>
  <c r="F97" i="5"/>
  <c r="E98" i="5" s="1"/>
  <c r="G96" i="5"/>
  <c r="U97" i="5" l="1"/>
  <c r="T98" i="5"/>
  <c r="S99" i="5" s="1"/>
  <c r="F98" i="5"/>
  <c r="E99" i="5" s="1"/>
  <c r="G97" i="5"/>
  <c r="U98" i="5" l="1"/>
  <c r="T99" i="5"/>
  <c r="S100" i="5" s="1"/>
  <c r="F99" i="5"/>
  <c r="E100" i="5" s="1"/>
  <c r="G98" i="5"/>
  <c r="U99" i="5" l="1"/>
  <c r="T100" i="5"/>
  <c r="S101" i="5" s="1"/>
  <c r="G99" i="5"/>
  <c r="F100" i="5"/>
  <c r="E101" i="5" s="1"/>
  <c r="U100" i="5" l="1"/>
  <c r="T101" i="5"/>
  <c r="S102" i="5" s="1"/>
  <c r="F101" i="5"/>
  <c r="E102" i="5" s="1"/>
  <c r="G100" i="5"/>
  <c r="U101" i="5" l="1"/>
  <c r="T102" i="5"/>
  <c r="S103" i="5" s="1"/>
  <c r="G101" i="5"/>
  <c r="F102" i="5"/>
  <c r="E103" i="5" s="1"/>
  <c r="U102" i="5" l="1"/>
  <c r="T103" i="5"/>
  <c r="S104" i="5" s="1"/>
  <c r="F103" i="5"/>
  <c r="E104" i="5" s="1"/>
  <c r="G102" i="5"/>
  <c r="U103" i="5" l="1"/>
  <c r="T104" i="5"/>
  <c r="S105" i="5" s="1"/>
  <c r="G103" i="5"/>
  <c r="F104" i="5"/>
  <c r="E105" i="5" s="1"/>
  <c r="U104" i="5" l="1"/>
  <c r="T105" i="5"/>
  <c r="S106" i="5" s="1"/>
  <c r="F105" i="5"/>
  <c r="E106" i="5" s="1"/>
  <c r="G104" i="5"/>
  <c r="U105" i="5" l="1"/>
  <c r="T106" i="5"/>
  <c r="S107" i="5" s="1"/>
  <c r="F106" i="5"/>
  <c r="E107" i="5" s="1"/>
  <c r="G105" i="5"/>
  <c r="U106" i="5" l="1"/>
  <c r="T107" i="5"/>
  <c r="S108" i="5" s="1"/>
  <c r="F107" i="5"/>
  <c r="E108" i="5" s="1"/>
  <c r="G106" i="5"/>
  <c r="U107" i="5" l="1"/>
  <c r="T108" i="5"/>
  <c r="S109" i="5" s="1"/>
  <c r="G107" i="5"/>
  <c r="F108" i="5"/>
  <c r="E109" i="5" s="1"/>
  <c r="U108" i="5" l="1"/>
  <c r="T109" i="5"/>
  <c r="S110" i="5" s="1"/>
  <c r="F109" i="5"/>
  <c r="E110" i="5" s="1"/>
  <c r="G108" i="5"/>
  <c r="U109" i="5" l="1"/>
  <c r="T110" i="5"/>
  <c r="U110" i="5" s="1"/>
  <c r="V110" i="5" s="1"/>
  <c r="F110" i="5"/>
  <c r="G110" i="5" s="1"/>
  <c r="H110" i="5" s="1"/>
  <c r="G109" i="5"/>
  <c r="W110" i="5" l="1"/>
  <c r="V109" i="5"/>
  <c r="I110" i="5"/>
  <c r="H109" i="5"/>
  <c r="V108" i="5" l="1"/>
  <c r="W109" i="5"/>
  <c r="I109" i="5"/>
  <c r="H108" i="5"/>
  <c r="V107" i="5" l="1"/>
  <c r="W108" i="5"/>
  <c r="H107" i="5"/>
  <c r="I108" i="5"/>
  <c r="V106" i="5" l="1"/>
  <c r="W107" i="5"/>
  <c r="H106" i="5"/>
  <c r="I107" i="5"/>
  <c r="V105" i="5" l="1"/>
  <c r="W106" i="5"/>
  <c r="H105" i="5"/>
  <c r="I106" i="5"/>
  <c r="V104" i="5" l="1"/>
  <c r="W105" i="5"/>
  <c r="H104" i="5"/>
  <c r="I105" i="5"/>
  <c r="V103" i="5" l="1"/>
  <c r="W104" i="5"/>
  <c r="H103" i="5"/>
  <c r="I104" i="5"/>
  <c r="V102" i="5" l="1"/>
  <c r="W103" i="5"/>
  <c r="H102" i="5"/>
  <c r="I103" i="5"/>
  <c r="V101" i="5" l="1"/>
  <c r="W102" i="5"/>
  <c r="H101" i="5"/>
  <c r="I102" i="5"/>
  <c r="V100" i="5" l="1"/>
  <c r="W101" i="5"/>
  <c r="H100" i="5"/>
  <c r="I101" i="5"/>
  <c r="V99" i="5" l="1"/>
  <c r="W100" i="5"/>
  <c r="H99" i="5"/>
  <c r="I100" i="5"/>
  <c r="V98" i="5" l="1"/>
  <c r="W99" i="5"/>
  <c r="H98" i="5"/>
  <c r="I99" i="5"/>
  <c r="V97" i="5" l="1"/>
  <c r="W98" i="5"/>
  <c r="H97" i="5"/>
  <c r="I98" i="5"/>
  <c r="W97" i="5" l="1"/>
  <c r="V96" i="5"/>
  <c r="H96" i="5"/>
  <c r="I97" i="5"/>
  <c r="V95" i="5" l="1"/>
  <c r="W96" i="5"/>
  <c r="H95" i="5"/>
  <c r="I96" i="5"/>
  <c r="W95" i="5" l="1"/>
  <c r="V94" i="5"/>
  <c r="H94" i="5"/>
  <c r="I95" i="5"/>
  <c r="V93" i="5" l="1"/>
  <c r="W94" i="5"/>
  <c r="H93" i="5"/>
  <c r="I94" i="5"/>
  <c r="W93" i="5" l="1"/>
  <c r="V92" i="5"/>
  <c r="H92" i="5"/>
  <c r="I93" i="5"/>
  <c r="V91" i="5" l="1"/>
  <c r="W92" i="5"/>
  <c r="H91" i="5"/>
  <c r="I92" i="5"/>
  <c r="W91" i="5" l="1"/>
  <c r="V90" i="5"/>
  <c r="H90" i="5"/>
  <c r="I91" i="5"/>
  <c r="V89" i="5" l="1"/>
  <c r="W90" i="5"/>
  <c r="H89" i="5"/>
  <c r="I90" i="5"/>
  <c r="W89" i="5" l="1"/>
  <c r="V88" i="5"/>
  <c r="H88" i="5"/>
  <c r="I89" i="5"/>
  <c r="V87" i="5" l="1"/>
  <c r="W88" i="5"/>
  <c r="H87" i="5"/>
  <c r="I88" i="5"/>
  <c r="W87" i="5" l="1"/>
  <c r="V86" i="5"/>
  <c r="H86" i="5"/>
  <c r="I87" i="5"/>
  <c r="V85" i="5" l="1"/>
  <c r="W86" i="5"/>
  <c r="H85" i="5"/>
  <c r="I86" i="5"/>
  <c r="W85" i="5" l="1"/>
  <c r="V84" i="5"/>
  <c r="H84" i="5"/>
  <c r="I85" i="5"/>
  <c r="V83" i="5" l="1"/>
  <c r="W84" i="5"/>
  <c r="H83" i="5"/>
  <c r="I84" i="5"/>
  <c r="W83" i="5" l="1"/>
  <c r="V82" i="5"/>
  <c r="H82" i="5"/>
  <c r="I83" i="5"/>
  <c r="V81" i="5" l="1"/>
  <c r="W82" i="5"/>
  <c r="H81" i="5"/>
  <c r="I82" i="5"/>
  <c r="W81" i="5" l="1"/>
  <c r="V80" i="5"/>
  <c r="H80" i="5"/>
  <c r="I81" i="5"/>
  <c r="V79" i="5" l="1"/>
  <c r="W80" i="5"/>
  <c r="H79" i="5"/>
  <c r="I80" i="5"/>
  <c r="W79" i="5" l="1"/>
  <c r="V78" i="5"/>
  <c r="H78" i="5"/>
  <c r="I79" i="5"/>
  <c r="V77" i="5" l="1"/>
  <c r="W78" i="5"/>
  <c r="H77" i="5"/>
  <c r="I78" i="5"/>
  <c r="W77" i="5" l="1"/>
  <c r="V76" i="5"/>
  <c r="H76" i="5"/>
  <c r="I77" i="5"/>
  <c r="V75" i="5" l="1"/>
  <c r="W76" i="5"/>
  <c r="H75" i="5"/>
  <c r="I76" i="5"/>
  <c r="W75" i="5" l="1"/>
  <c r="V74" i="5"/>
  <c r="H74" i="5"/>
  <c r="I75" i="5"/>
  <c r="V73" i="5" l="1"/>
  <c r="W74" i="5"/>
  <c r="H73" i="5"/>
  <c r="I74" i="5"/>
  <c r="W73" i="5" l="1"/>
  <c r="V72" i="5"/>
  <c r="H72" i="5"/>
  <c r="I73" i="5"/>
  <c r="V71" i="5" l="1"/>
  <c r="W72" i="5"/>
  <c r="H71" i="5"/>
  <c r="I72" i="5"/>
  <c r="W71" i="5" l="1"/>
  <c r="V70" i="5"/>
  <c r="H70" i="5"/>
  <c r="I71" i="5"/>
  <c r="V69" i="5" l="1"/>
  <c r="W70" i="5"/>
  <c r="H69" i="5"/>
  <c r="I70" i="5"/>
  <c r="W69" i="5" l="1"/>
  <c r="V68" i="5"/>
  <c r="H68" i="5"/>
  <c r="I69" i="5"/>
  <c r="V67" i="5" l="1"/>
  <c r="W68" i="5"/>
  <c r="I68" i="5"/>
  <c r="H67" i="5"/>
  <c r="W67" i="5" l="1"/>
  <c r="V66" i="5"/>
  <c r="H66" i="5"/>
  <c r="I67" i="5"/>
  <c r="W66" i="5" l="1"/>
  <c r="V65" i="5"/>
  <c r="H65" i="5"/>
  <c r="I66" i="5"/>
  <c r="W65" i="5" l="1"/>
  <c r="V64" i="5"/>
  <c r="H64" i="5"/>
  <c r="I65" i="5"/>
  <c r="W64" i="5" l="1"/>
  <c r="V63" i="5"/>
  <c r="H63" i="5"/>
  <c r="I64" i="5"/>
  <c r="W63" i="5" l="1"/>
  <c r="V62" i="5"/>
  <c r="H62" i="5"/>
  <c r="I63" i="5"/>
  <c r="W62" i="5" l="1"/>
  <c r="V61" i="5"/>
  <c r="H61" i="5"/>
  <c r="I62" i="5"/>
  <c r="W61" i="5" l="1"/>
  <c r="V60" i="5"/>
  <c r="H60" i="5"/>
  <c r="I61" i="5"/>
  <c r="W60" i="5" l="1"/>
  <c r="V59" i="5"/>
  <c r="H59" i="5"/>
  <c r="I60" i="5"/>
  <c r="W59" i="5" l="1"/>
  <c r="V58" i="5"/>
  <c r="H58" i="5"/>
  <c r="I59" i="5"/>
  <c r="W58" i="5" l="1"/>
  <c r="V57" i="5"/>
  <c r="H57" i="5"/>
  <c r="I58" i="5"/>
  <c r="W57" i="5" l="1"/>
  <c r="V56" i="5"/>
  <c r="I57" i="5"/>
  <c r="H56" i="5"/>
  <c r="W56" i="5" l="1"/>
  <c r="V55" i="5"/>
  <c r="I56" i="5"/>
  <c r="H55" i="5"/>
  <c r="W55" i="5" l="1"/>
  <c r="V54" i="5"/>
  <c r="I55" i="5"/>
  <c r="H54" i="5"/>
  <c r="W54" i="5" l="1"/>
  <c r="V53" i="5"/>
  <c r="I54" i="5"/>
  <c r="H53" i="5"/>
  <c r="W53" i="5" l="1"/>
  <c r="V52" i="5"/>
  <c r="I53" i="5"/>
  <c r="H52" i="5"/>
  <c r="W52" i="5" l="1"/>
  <c r="V51" i="5"/>
  <c r="I52" i="5"/>
  <c r="H51" i="5"/>
  <c r="W51" i="5" l="1"/>
  <c r="V50" i="5"/>
  <c r="I51" i="5"/>
  <c r="H50" i="5"/>
  <c r="W50" i="5" l="1"/>
  <c r="V49" i="5"/>
  <c r="I50" i="5"/>
  <c r="H49" i="5"/>
  <c r="W49" i="5" l="1"/>
  <c r="V48" i="5"/>
  <c r="I49" i="5"/>
  <c r="H48" i="5"/>
  <c r="W48" i="5" l="1"/>
  <c r="V47" i="5"/>
  <c r="I48" i="5"/>
  <c r="H47" i="5"/>
  <c r="W47" i="5" l="1"/>
  <c r="V46" i="5"/>
  <c r="I47" i="5"/>
  <c r="H46" i="5"/>
  <c r="W46" i="5" l="1"/>
  <c r="V45" i="5"/>
  <c r="I46" i="5"/>
  <c r="H45" i="5"/>
  <c r="W45" i="5" l="1"/>
  <c r="V44" i="5"/>
  <c r="I45" i="5"/>
  <c r="H44" i="5"/>
  <c r="W44" i="5" l="1"/>
  <c r="V43" i="5"/>
  <c r="I44" i="5"/>
  <c r="H43" i="5"/>
  <c r="W43" i="5" l="1"/>
  <c r="V42" i="5"/>
  <c r="I43" i="5"/>
  <c r="H42" i="5"/>
  <c r="W42" i="5" l="1"/>
  <c r="V41" i="5"/>
  <c r="I42" i="5"/>
  <c r="H41" i="5"/>
  <c r="W41" i="5" l="1"/>
  <c r="V40" i="5"/>
  <c r="I41" i="5"/>
  <c r="H40" i="5"/>
  <c r="W40" i="5" l="1"/>
  <c r="V39" i="5"/>
  <c r="I40" i="5"/>
  <c r="H39" i="5"/>
  <c r="W39" i="5" l="1"/>
  <c r="V38" i="5"/>
  <c r="I39" i="5"/>
  <c r="H38" i="5"/>
  <c r="W38" i="5" l="1"/>
  <c r="V37" i="5"/>
  <c r="I38" i="5"/>
  <c r="H37" i="5"/>
  <c r="W37" i="5" l="1"/>
  <c r="V36" i="5"/>
  <c r="I37" i="5"/>
  <c r="H36" i="5"/>
  <c r="W36" i="5" l="1"/>
  <c r="V35" i="5"/>
  <c r="I36" i="5"/>
  <c r="H35" i="5"/>
  <c r="W35" i="5" l="1"/>
  <c r="V34" i="5"/>
  <c r="I35" i="5"/>
  <c r="H34" i="5"/>
  <c r="W34" i="5" l="1"/>
  <c r="V33" i="5"/>
  <c r="I34" i="5"/>
  <c r="H33" i="5"/>
  <c r="W33" i="5" l="1"/>
  <c r="V32" i="5"/>
  <c r="I33" i="5"/>
  <c r="H32" i="5"/>
  <c r="W32" i="5" l="1"/>
  <c r="V31" i="5"/>
  <c r="I32" i="5"/>
  <c r="H31" i="5"/>
  <c r="W31" i="5" l="1"/>
  <c r="V30" i="5"/>
  <c r="I31" i="5"/>
  <c r="H30" i="5"/>
  <c r="W30" i="5" l="1"/>
  <c r="V29" i="5"/>
  <c r="I30" i="5"/>
  <c r="H29" i="5"/>
  <c r="W29" i="5" l="1"/>
  <c r="V28" i="5"/>
  <c r="I29" i="5"/>
  <c r="H28" i="5"/>
  <c r="W28" i="5" l="1"/>
  <c r="V27" i="5"/>
  <c r="I28" i="5"/>
  <c r="H27" i="5"/>
  <c r="W27" i="5" l="1"/>
  <c r="V26" i="5"/>
  <c r="I27" i="5"/>
  <c r="H26" i="5"/>
  <c r="W26" i="5" l="1"/>
  <c r="V25" i="5"/>
  <c r="I26" i="5"/>
  <c r="H25" i="5"/>
  <c r="W25" i="5" l="1"/>
  <c r="V24" i="5"/>
  <c r="I25" i="5"/>
  <c r="H24" i="5"/>
  <c r="W24" i="5" l="1"/>
  <c r="V23" i="5"/>
  <c r="I24" i="5"/>
  <c r="H23" i="5"/>
  <c r="W23" i="5" l="1"/>
  <c r="V22" i="5"/>
  <c r="I23" i="5"/>
  <c r="H22" i="5"/>
  <c r="W22" i="5" l="1"/>
  <c r="V21" i="5"/>
  <c r="I22" i="5"/>
  <c r="H21" i="5"/>
  <c r="W21" i="5" l="1"/>
  <c r="V20" i="5"/>
  <c r="I21" i="5"/>
  <c r="H20" i="5"/>
  <c r="W20" i="5" l="1"/>
  <c r="V19" i="5"/>
  <c r="I20" i="5"/>
  <c r="H19" i="5"/>
  <c r="W19" i="5" l="1"/>
  <c r="V18" i="5"/>
  <c r="I19" i="5"/>
  <c r="H18" i="5"/>
  <c r="W18" i="5" l="1"/>
  <c r="V17" i="5"/>
  <c r="I18" i="5"/>
  <c r="H17" i="5"/>
  <c r="W17" i="5" l="1"/>
  <c r="V16" i="5"/>
  <c r="I17" i="5"/>
  <c r="H16" i="5"/>
  <c r="W16" i="5" l="1"/>
  <c r="V15" i="5"/>
  <c r="I16" i="5"/>
  <c r="H15" i="5"/>
  <c r="W15" i="5" l="1"/>
  <c r="V14" i="5"/>
  <c r="I15" i="5"/>
  <c r="H14" i="5"/>
  <c r="W14" i="5" l="1"/>
  <c r="V13" i="5"/>
  <c r="I14" i="5"/>
  <c r="H13" i="5"/>
  <c r="W13" i="5" l="1"/>
  <c r="V12" i="5"/>
  <c r="I13" i="5"/>
  <c r="H12" i="5"/>
  <c r="W12" i="5" l="1"/>
  <c r="V11" i="5"/>
  <c r="I12" i="5"/>
  <c r="H11" i="5"/>
  <c r="W11" i="5" l="1"/>
  <c r="V10" i="5"/>
  <c r="W10" i="5" s="1"/>
  <c r="I11" i="5"/>
  <c r="H10" i="5"/>
  <c r="I10" i="5" s="1"/>
  <c r="D6" i="10"/>
  <c r="D12" i="10" s="1"/>
  <c r="C8" i="12" s="1"/>
  <c r="C4" i="12" s="1"/>
  <c r="D11" i="10" l="1"/>
  <c r="C8" i="6" s="1"/>
  <c r="C4" i="6" s="1"/>
  <c r="C8" i="13"/>
  <c r="C4" i="13" s="1"/>
  <c r="D8" i="6" l="1"/>
  <c r="D8" i="12"/>
  <c r="D9" i="12"/>
  <c r="C8" i="11"/>
  <c r="C4" i="11" s="1"/>
  <c r="D4" i="12" l="1"/>
  <c r="D8" i="11"/>
  <c r="E9" i="6" s="1"/>
  <c r="D9" i="6"/>
  <c r="D4" i="6" s="1"/>
  <c r="D9" i="13"/>
  <c r="E10" i="12" s="1"/>
  <c r="D8" i="13"/>
  <c r="E9" i="12" s="1"/>
  <c r="E10" i="13" l="1"/>
  <c r="F11" i="12" s="1"/>
  <c r="D9" i="11"/>
  <c r="D4" i="11" s="1"/>
  <c r="D4" i="13"/>
  <c r="E8" i="6"/>
  <c r="E8" i="12"/>
  <c r="E4" i="12" s="1"/>
  <c r="E9" i="13"/>
  <c r="F10" i="12" s="1"/>
  <c r="E9" i="11"/>
  <c r="F10" i="6" s="1"/>
  <c r="F10" i="13" l="1"/>
  <c r="G11" i="12" s="1"/>
  <c r="F11" i="13"/>
  <c r="G12" i="12" s="1"/>
  <c r="F10" i="11"/>
  <c r="G11" i="6" s="1"/>
  <c r="E8" i="13"/>
  <c r="E4" i="13" s="1"/>
  <c r="E8" i="11"/>
  <c r="E10" i="6"/>
  <c r="E4" i="6" s="1"/>
  <c r="G12" i="13" l="1"/>
  <c r="H13" i="12" s="1"/>
  <c r="G11" i="13"/>
  <c r="H12" i="12" s="1"/>
  <c r="F8" i="12"/>
  <c r="F8" i="6"/>
  <c r="E10" i="11"/>
  <c r="E4" i="11" s="1"/>
  <c r="F9" i="12"/>
  <c r="F9" i="6"/>
  <c r="G11" i="11"/>
  <c r="H12" i="6" s="1"/>
  <c r="F4" i="12" l="1"/>
  <c r="H12" i="11"/>
  <c r="I13" i="6" s="1"/>
  <c r="F11" i="6"/>
  <c r="F4" i="6" s="1"/>
  <c r="F9" i="11"/>
  <c r="G10" i="6" s="1"/>
  <c r="H12" i="13"/>
  <c r="I13" i="12" s="1"/>
  <c r="F8" i="11"/>
  <c r="G9" i="6" s="1"/>
  <c r="H13" i="13"/>
  <c r="I14" i="12" s="1"/>
  <c r="F9" i="13"/>
  <c r="G10" i="12" s="1"/>
  <c r="F8" i="13"/>
  <c r="F4" i="13" l="1"/>
  <c r="G9" i="12"/>
  <c r="G9" i="13" s="1"/>
  <c r="H10" i="12" s="1"/>
  <c r="G9" i="11"/>
  <c r="H10" i="6" s="1"/>
  <c r="I13" i="11"/>
  <c r="J14" i="6" s="1"/>
  <c r="I13" i="13"/>
  <c r="J14" i="12" s="1"/>
  <c r="G10" i="11"/>
  <c r="H11" i="6" s="1"/>
  <c r="F11" i="11"/>
  <c r="G12" i="6" s="1"/>
  <c r="G8" i="6"/>
  <c r="G8" i="12"/>
  <c r="I14" i="13"/>
  <c r="J15" i="12" s="1"/>
  <c r="G10" i="13"/>
  <c r="H11" i="12" s="1"/>
  <c r="G4" i="6" l="1"/>
  <c r="G4" i="12"/>
  <c r="F4" i="11"/>
  <c r="J14" i="13"/>
  <c r="K15" i="12" s="1"/>
  <c r="H11" i="13"/>
  <c r="I12" i="12" s="1"/>
  <c r="H10" i="13"/>
  <c r="I11" i="12" s="1"/>
  <c r="G8" i="11"/>
  <c r="H9" i="6" s="1"/>
  <c r="H10" i="11"/>
  <c r="I11" i="6" s="1"/>
  <c r="J15" i="13"/>
  <c r="K16" i="12" s="1"/>
  <c r="G12" i="11"/>
  <c r="H13" i="6" s="1"/>
  <c r="H11" i="11"/>
  <c r="I12" i="6" s="1"/>
  <c r="J14" i="11"/>
  <c r="K15" i="6" s="1"/>
  <c r="G8" i="13"/>
  <c r="G4" i="13" s="1"/>
  <c r="H9" i="12" l="1"/>
  <c r="H9" i="13" s="1"/>
  <c r="I10" i="12" s="1"/>
  <c r="K15" i="13"/>
  <c r="L16" i="12" s="1"/>
  <c r="L16" i="13" s="1"/>
  <c r="I12" i="11"/>
  <c r="J13" i="6" s="1"/>
  <c r="I11" i="11"/>
  <c r="J12" i="6" s="1"/>
  <c r="I11" i="13"/>
  <c r="J12" i="12" s="1"/>
  <c r="H13" i="11"/>
  <c r="I14" i="6" s="1"/>
  <c r="K16" i="13"/>
  <c r="L17" i="12" s="1"/>
  <c r="L17" i="13" s="1"/>
  <c r="H9" i="11"/>
  <c r="I10" i="6" s="1"/>
  <c r="I12" i="13"/>
  <c r="J13" i="12" s="1"/>
  <c r="K15" i="11"/>
  <c r="L16" i="6" s="1"/>
  <c r="L16" i="11" s="1"/>
  <c r="G4" i="11"/>
  <c r="H8" i="6"/>
  <c r="H4" i="6" s="1"/>
  <c r="H8" i="12"/>
  <c r="H4" i="12" l="1"/>
  <c r="J12" i="13"/>
  <c r="K13" i="12" s="1"/>
  <c r="J12" i="11"/>
  <c r="K13" i="6" s="1"/>
  <c r="J13" i="11"/>
  <c r="K14" i="6" s="1"/>
  <c r="I14" i="11"/>
  <c r="J15" i="6" s="1"/>
  <c r="I10" i="11"/>
  <c r="J11" i="6" s="1"/>
  <c r="I10" i="13"/>
  <c r="J11" i="12" s="1"/>
  <c r="H8" i="13"/>
  <c r="H4" i="13" s="1"/>
  <c r="H8" i="11"/>
  <c r="H4" i="11" s="1"/>
  <c r="J13" i="13"/>
  <c r="K14" i="12" s="1"/>
  <c r="I9" i="6" l="1"/>
  <c r="I9" i="11" s="1"/>
  <c r="J10" i="6" s="1"/>
  <c r="I9" i="12"/>
  <c r="I9" i="13" s="1"/>
  <c r="J10" i="12" s="1"/>
  <c r="K13" i="11"/>
  <c r="L14" i="6" s="1"/>
  <c r="L14" i="11" s="1"/>
  <c r="K14" i="13"/>
  <c r="L15" i="12" s="1"/>
  <c r="L15" i="13" s="1"/>
  <c r="J11" i="13"/>
  <c r="K12" i="12" s="1"/>
  <c r="I8" i="6"/>
  <c r="I8" i="12"/>
  <c r="J15" i="11"/>
  <c r="K16" i="6" s="1"/>
  <c r="J11" i="11"/>
  <c r="K12" i="6" s="1"/>
  <c r="K14" i="11"/>
  <c r="L15" i="6" s="1"/>
  <c r="L15" i="11" s="1"/>
  <c r="K13" i="13"/>
  <c r="L14" i="12" s="1"/>
  <c r="L14" i="13" s="1"/>
  <c r="I4" i="12" l="1"/>
  <c r="I4" i="6"/>
  <c r="K12" i="11"/>
  <c r="L13" i="6" s="1"/>
  <c r="L13" i="11" s="1"/>
  <c r="I8" i="13"/>
  <c r="I4" i="13" s="1"/>
  <c r="J10" i="11"/>
  <c r="K11" i="6" s="1"/>
  <c r="I8" i="11"/>
  <c r="I4" i="11" s="1"/>
  <c r="J10" i="13"/>
  <c r="K11" i="12" s="1"/>
  <c r="K16" i="11"/>
  <c r="L17" i="6" s="1"/>
  <c r="L17" i="11" s="1"/>
  <c r="K12" i="13"/>
  <c r="L13" i="12" s="1"/>
  <c r="L13" i="13" s="1"/>
  <c r="J9" i="6" l="1"/>
  <c r="J9" i="11" s="1"/>
  <c r="K10" i="6" s="1"/>
  <c r="K11" i="13"/>
  <c r="L12" i="12" s="1"/>
  <c r="L12" i="13" s="1"/>
  <c r="K11" i="11"/>
  <c r="L12" i="6" s="1"/>
  <c r="L12" i="11" s="1"/>
  <c r="J8" i="6"/>
  <c r="J8" i="12"/>
  <c r="J9" i="12"/>
  <c r="J4" i="12" l="1"/>
  <c r="J4" i="6"/>
  <c r="K10" i="11"/>
  <c r="L11" i="6" s="1"/>
  <c r="L11" i="11" s="1"/>
  <c r="J9" i="13"/>
  <c r="K10" i="12" s="1"/>
  <c r="J8" i="13"/>
  <c r="K9" i="12" s="1"/>
  <c r="J8" i="11"/>
  <c r="J4" i="11" s="1"/>
  <c r="K9" i="6" l="1"/>
  <c r="K9" i="11" s="1"/>
  <c r="L10" i="6" s="1"/>
  <c r="L10" i="11" s="1"/>
  <c r="K10" i="13"/>
  <c r="L11" i="12" s="1"/>
  <c r="L11" i="13" s="1"/>
  <c r="K8" i="6"/>
  <c r="K8" i="12"/>
  <c r="K4" i="12" s="1"/>
  <c r="J4" i="13"/>
  <c r="K9" i="13"/>
  <c r="L10" i="12" s="1"/>
  <c r="L10" i="13" s="1"/>
  <c r="K4" i="6" l="1"/>
  <c r="K8" i="11"/>
  <c r="K4" i="11" s="1"/>
  <c r="K8" i="13"/>
  <c r="K4" i="13" s="1"/>
  <c r="L9" i="6" l="1"/>
  <c r="L9" i="11" s="1"/>
  <c r="L9" i="12"/>
  <c r="L9" i="13" s="1"/>
  <c r="L8" i="12"/>
  <c r="L8" i="6"/>
  <c r="L4" i="12" l="1"/>
  <c r="L4" i="6"/>
  <c r="L8" i="11"/>
  <c r="L4" i="11" s="1"/>
  <c r="L8" i="13"/>
  <c r="L4" i="13" s="1"/>
</calcChain>
</file>

<file path=xl/sharedStrings.xml><?xml version="1.0" encoding="utf-8"?>
<sst xmlns="http://schemas.openxmlformats.org/spreadsheetml/2006/main" count="168" uniqueCount="101">
  <si>
    <t>Age</t>
  </si>
  <si>
    <t>Male</t>
  </si>
  <si>
    <t>Female</t>
  </si>
  <si>
    <t>Total</t>
  </si>
  <si>
    <t>15-19</t>
  </si>
  <si>
    <t>20-24</t>
  </si>
  <si>
    <t>25-29</t>
  </si>
  <si>
    <t>30-34</t>
  </si>
  <si>
    <t>35-39</t>
  </si>
  <si>
    <t>40-44</t>
  </si>
  <si>
    <t>45-49</t>
  </si>
  <si>
    <t xml:space="preserve"> TFR </t>
  </si>
  <si>
    <t>Age Group</t>
  </si>
  <si>
    <t>TFR =</t>
  </si>
  <si>
    <t xml:space="preserve"> </t>
  </si>
  <si>
    <t>qx</t>
  </si>
  <si>
    <t>lx</t>
  </si>
  <si>
    <t>new lx</t>
  </si>
  <si>
    <t>new dx</t>
  </si>
  <si>
    <t>new qx (M)</t>
  </si>
  <si>
    <t>Lx (new)</t>
  </si>
  <si>
    <t>Tx (new)</t>
  </si>
  <si>
    <t>ex (new)</t>
  </si>
  <si>
    <t>e0</t>
  </si>
  <si>
    <t>Factor</t>
  </si>
  <si>
    <t>Year</t>
  </si>
  <si>
    <t>new qx (F)</t>
  </si>
  <si>
    <t>Sex Ratio</t>
  </si>
  <si>
    <t>%Annual change</t>
  </si>
  <si>
    <t xml:space="preserve">Number of death of male </t>
  </si>
  <si>
    <t xml:space="preserve">Number of death of female </t>
  </si>
  <si>
    <t>Projected population of male</t>
  </si>
  <si>
    <t>Projected population of female</t>
  </si>
  <si>
    <t>ปีฐาน</t>
  </si>
  <si>
    <t>(Base Year)</t>
  </si>
  <si>
    <t>อายุ</t>
  </si>
  <si>
    <t>เพศชาย</t>
  </si>
  <si>
    <t>เพศหญิง</t>
  </si>
  <si>
    <t>รวม</t>
  </si>
  <si>
    <t>โครงสร้างอายุประชากร</t>
  </si>
  <si>
    <t xml:space="preserve">(Age Structure of the Base Population)
</t>
  </si>
  <si>
    <t>อายุ \ พ.ศ.</t>
  </si>
  <si>
    <t>Age \ year</t>
  </si>
  <si>
    <t>จำนวนผู้เสียชีวิตเพศชาย</t>
  </si>
  <si>
    <r>
      <t xml:space="preserve">รวมทั้งหมด \ </t>
    </r>
    <r>
      <rPr>
        <b/>
        <sz val="10"/>
        <color rgb="FF0033CC"/>
        <rFont val="Tahoma"/>
        <family val="2"/>
        <scheme val="minor"/>
      </rPr>
      <t>Total</t>
    </r>
  </si>
  <si>
    <t>จำนวนผู้เสียชีวิตเพศหญิง</t>
  </si>
  <si>
    <r>
      <t xml:space="preserve">ในปีที่ t / </t>
    </r>
    <r>
      <rPr>
        <sz val="10"/>
        <color rgb="FF0033CC"/>
        <rFont val="Tahoma"/>
        <family val="2"/>
        <scheme val="minor"/>
      </rPr>
      <t>in year t</t>
    </r>
  </si>
  <si>
    <r>
      <t xml:space="preserve">ในปีที่ t+1 / </t>
    </r>
    <r>
      <rPr>
        <sz val="10"/>
        <color rgb="FF0033CC"/>
        <rFont val="Tahoma"/>
        <family val="2"/>
        <scheme val="minor"/>
      </rPr>
      <t>in year t+1</t>
    </r>
  </si>
  <si>
    <r>
      <t xml:space="preserve">อัตราส่วนเพศชาย: เพศหญิง / </t>
    </r>
    <r>
      <rPr>
        <sz val="10"/>
        <color rgb="FF0033CC"/>
        <rFont val="Tahoma"/>
        <family val="2"/>
        <scheme val="minor"/>
      </rPr>
      <t>Sex ratio</t>
    </r>
  </si>
  <si>
    <r>
      <t xml:space="preserve">จำนวนเด็กเกิดใหม่ / </t>
    </r>
    <r>
      <rPr>
        <sz val="10"/>
        <color rgb="FF0033CC"/>
        <rFont val="Tahoma"/>
        <family val="2"/>
        <scheme val="minor"/>
      </rPr>
      <t>Number of born</t>
    </r>
  </si>
  <si>
    <r>
      <t xml:space="preserve">จำนวนเด็กเกิดใหม่รายเพศปรับด้วยอัตราการอยู่รอด / </t>
    </r>
    <r>
      <rPr>
        <sz val="10"/>
        <color rgb="FF0033CC"/>
        <rFont val="Tahoma"/>
        <family val="2"/>
        <scheme val="minor"/>
      </rPr>
      <t>Number of born by sex adjust by survival rate</t>
    </r>
  </si>
  <si>
    <r>
      <t xml:space="preserve">เพศชาย / </t>
    </r>
    <r>
      <rPr>
        <sz val="10"/>
        <color rgb="FF0033CC"/>
        <rFont val="Tahoma"/>
        <family val="2"/>
        <scheme val="minor"/>
      </rPr>
      <t>Male</t>
    </r>
  </si>
  <si>
    <r>
      <t xml:space="preserve">เพศหญิง / </t>
    </r>
    <r>
      <rPr>
        <sz val="10"/>
        <color rgb="FF0033CC"/>
        <rFont val="Tahoma"/>
        <family val="2"/>
        <scheme val="minor"/>
      </rPr>
      <t>Female</t>
    </r>
  </si>
  <si>
    <r>
      <t xml:space="preserve">อายุ / </t>
    </r>
    <r>
      <rPr>
        <b/>
        <sz val="10"/>
        <color rgb="FF0033CC"/>
        <rFont val="Tahoma"/>
        <family val="2"/>
        <scheme val="minor"/>
      </rPr>
      <t>Age</t>
    </r>
  </si>
  <si>
    <r>
      <t xml:space="preserve">เพศหญิง / </t>
    </r>
    <r>
      <rPr>
        <b/>
        <sz val="10"/>
        <color rgb="FF0033CC"/>
        <rFont val="Tahoma"/>
        <family val="2"/>
        <scheme val="minor"/>
      </rPr>
      <t>Female</t>
    </r>
  </si>
  <si>
    <r>
      <t xml:space="preserve">อัตราวัยเจริญพันธุ์ / </t>
    </r>
    <r>
      <rPr>
        <b/>
        <sz val="10"/>
        <color rgb="FF0033CC"/>
        <rFont val="Tahoma"/>
        <family val="2"/>
        <scheme val="minor"/>
      </rPr>
      <t>fertility rate</t>
    </r>
  </si>
  <si>
    <r>
      <t xml:space="preserve">เด็กแรกเกิด / </t>
    </r>
    <r>
      <rPr>
        <b/>
        <sz val="10"/>
        <color rgb="FF0033CC"/>
        <rFont val="Tahoma"/>
        <family val="2"/>
        <scheme val="minor"/>
      </rPr>
      <t xml:space="preserve"> No of Newborns</t>
    </r>
  </si>
  <si>
    <t>ประชากรคาดประมาณ เพศชาย</t>
  </si>
  <si>
    <t>ประชากรคาดประมาณ เพศหญิง</t>
  </si>
  <si>
    <r>
      <t xml:space="preserve">ระดับอัตราวัยเจริญพันธุ์ / </t>
    </r>
    <r>
      <rPr>
        <b/>
        <sz val="10"/>
        <color rgb="FF0033CC"/>
        <rFont val="Tahoma"/>
        <family val="2"/>
        <scheme val="minor"/>
      </rPr>
      <t>Fertility Level</t>
    </r>
  </si>
  <si>
    <t>ระดับปานกลาง / Medium</t>
  </si>
  <si>
    <t>ระดับสูง / High</t>
  </si>
  <si>
    <t>กลุ่มอายุ</t>
  </si>
  <si>
    <r>
      <t xml:space="preserve">อัตราวัยเจริญพันธุ์ระดับปานกลาง / </t>
    </r>
    <r>
      <rPr>
        <b/>
        <sz val="10"/>
        <color rgb="FF0033CC"/>
        <rFont val="Tahoma"/>
        <family val="2"/>
        <scheme val="minor"/>
      </rPr>
      <t>Medium Fertility Rate</t>
    </r>
  </si>
  <si>
    <r>
      <t xml:space="preserve">อัตราวัยเจริญพันธุ์ระดับสูง / </t>
    </r>
    <r>
      <rPr>
        <b/>
        <sz val="10"/>
        <color rgb="FF0033CC"/>
        <rFont val="Tahoma"/>
        <family val="2"/>
        <scheme val="minor"/>
      </rPr>
      <t>High Fertility Rate</t>
    </r>
  </si>
  <si>
    <r>
      <t xml:space="preserve">รูปแบบการเสียชีวิต / </t>
    </r>
    <r>
      <rPr>
        <b/>
        <sz val="10"/>
        <color rgb="FF0033CC"/>
        <rFont val="Tahoma"/>
        <family val="2"/>
        <scheme val="minor"/>
      </rPr>
      <t>Mortality Pattern</t>
    </r>
  </si>
  <si>
    <r>
      <t>สมมติฐานการเสียชีวิต /</t>
    </r>
    <r>
      <rPr>
        <b/>
        <sz val="11"/>
        <color rgb="FF0033CC"/>
        <rFont val="Tahoma"/>
        <family val="2"/>
        <scheme val="minor"/>
      </rPr>
      <t xml:space="preserve"> Assumption of mortality - Age Pattern</t>
    </r>
  </si>
  <si>
    <r>
      <t xml:space="preserve">สมมติฐานอัตราวัยเจริญพันธุ์ กลุ่มอายุ 5 ปี / </t>
    </r>
    <r>
      <rPr>
        <b/>
        <sz val="11"/>
        <color rgb="FF0033CC"/>
        <rFont val="Tahoma"/>
        <family val="2"/>
        <scheme val="minor"/>
      </rPr>
      <t>Assumption of fertility - Age Pattern</t>
    </r>
  </si>
  <si>
    <r>
      <t xml:space="preserve">ชาย </t>
    </r>
    <r>
      <rPr>
        <sz val="10"/>
        <color rgb="FF0033CC"/>
        <rFont val="Tahoma"/>
        <family val="2"/>
        <scheme val="minor"/>
      </rPr>
      <t>/ Male</t>
    </r>
  </si>
  <si>
    <r>
      <t xml:space="preserve">หญิง / </t>
    </r>
    <r>
      <rPr>
        <sz val="10"/>
        <color rgb="FF0033CC"/>
        <rFont val="Tahoma"/>
        <family val="2"/>
        <scheme val="minor"/>
      </rPr>
      <t>Female</t>
    </r>
  </si>
  <si>
    <r>
      <t xml:space="preserve">เพศ / </t>
    </r>
    <r>
      <rPr>
        <b/>
        <sz val="10"/>
        <color rgb="FF0033CC"/>
        <rFont val="Tahoma"/>
        <family val="2"/>
        <scheme val="minor"/>
      </rPr>
      <t>sex</t>
    </r>
  </si>
  <si>
    <r>
      <t xml:space="preserve">อายุคาดหมายเฉลี่ยแรกเกิด / </t>
    </r>
    <r>
      <rPr>
        <b/>
        <sz val="10"/>
        <color rgb="FF0033CC"/>
        <rFont val="Tahoma"/>
        <family val="2"/>
        <scheme val="minor"/>
      </rPr>
      <t>Life Expectancy at birth (e0)</t>
    </r>
  </si>
  <si>
    <t>ตะวันตก / West Model</t>
  </si>
  <si>
    <t>รูปแบบการเสียชีวิต แบบตะวันตก</t>
  </si>
  <si>
    <t>(Mortality Pattern : West Model)</t>
  </si>
  <si>
    <t>ประมาณการอัตราวัยเจริญพันธุ์ / Projected Fertility rate</t>
  </si>
  <si>
    <r>
      <t xml:space="preserve">ประมาณการอัตราการเสียชีวิตเพศหญิง / </t>
    </r>
    <r>
      <rPr>
        <b/>
        <sz val="11"/>
        <color rgb="FF0033CC"/>
        <rFont val="Tahoma"/>
        <family val="2"/>
        <scheme val="minor"/>
      </rPr>
      <t>Projected mortality rate of female population</t>
    </r>
  </si>
  <si>
    <r>
      <t xml:space="preserve">ประมาณการอัตราการเสียชีวิตเพศชาย / </t>
    </r>
    <r>
      <rPr>
        <b/>
        <sz val="11"/>
        <color rgb="FF0033CC"/>
        <rFont val="Tahoma"/>
        <family val="2"/>
        <scheme val="minor"/>
      </rPr>
      <t>Projected mortality rate of male population</t>
    </r>
  </si>
  <si>
    <t>SPRAGUE TECHNIQUE</t>
  </si>
  <si>
    <r>
      <t xml:space="preserve">อัตราวัยเจริญพันธุ์รายอายุ / </t>
    </r>
    <r>
      <rPr>
        <b/>
        <sz val="10"/>
        <color rgb="FF0033CC"/>
        <rFont val="Tahoma"/>
        <family val="2"/>
        <scheme val="major"/>
      </rPr>
      <t>Single age fertility rates</t>
    </r>
  </si>
  <si>
    <r>
      <t xml:space="preserve">ปีฐาน / </t>
    </r>
    <r>
      <rPr>
        <b/>
        <sz val="10"/>
        <color rgb="FF0033CC"/>
        <rFont val="Tahoma"/>
        <family val="2"/>
        <scheme val="major"/>
      </rPr>
      <t>Base year</t>
    </r>
  </si>
  <si>
    <r>
      <t xml:space="preserve">ปีเป้าหมาย / </t>
    </r>
    <r>
      <rPr>
        <b/>
        <sz val="10"/>
        <color rgb="FF0033CC"/>
        <rFont val="Tahoma"/>
        <family val="2"/>
        <scheme val="major"/>
      </rPr>
      <t>Target year</t>
    </r>
  </si>
  <si>
    <r>
      <t>อายุ /</t>
    </r>
    <r>
      <rPr>
        <b/>
        <sz val="10"/>
        <color rgb="FF0033CC"/>
        <rFont val="Tahoma"/>
        <family val="2"/>
        <scheme val="major"/>
      </rPr>
      <t xml:space="preserve"> Age</t>
    </r>
  </si>
  <si>
    <r>
      <t xml:space="preserve">ตารางมรณะ เพศชาย / </t>
    </r>
    <r>
      <rPr>
        <b/>
        <sz val="11"/>
        <color rgb="FF0033CC"/>
        <rFont val="Tahoma"/>
        <family val="2"/>
        <scheme val="minor"/>
      </rPr>
      <t>Life Table: Male</t>
    </r>
  </si>
  <si>
    <r>
      <t xml:space="preserve">ตารางมรณะ เพศหญิง / </t>
    </r>
    <r>
      <rPr>
        <b/>
        <sz val="11"/>
        <color rgb="FF0033CC"/>
        <rFont val="Tahoma"/>
        <family val="2"/>
        <scheme val="minor"/>
      </rPr>
      <t>Life Table: Female</t>
    </r>
  </si>
  <si>
    <t>พ.ศ.</t>
  </si>
  <si>
    <t>อัตราเสียชีวิต</t>
  </si>
  <si>
    <t>จำนวนผู้รอดชีพ (ต้นปี)</t>
  </si>
  <si>
    <t>อัตราเสียชีวิตใหม่</t>
  </si>
  <si>
    <t>จำนวนผู้รอดชีวิตใหม่</t>
  </si>
  <si>
    <t>จำนวนผู้เสียชีวิตใหม่</t>
  </si>
  <si>
    <t>จำนวนปีที่รอดชีพใหม่</t>
  </si>
  <si>
    <t>จำนวนปีสะสมที่รอดชีพใหม่</t>
  </si>
  <si>
    <t>อายุคาดหมายเฉลี่ยใหม่</t>
  </si>
  <si>
    <t>รูปแบบอัตราวัยเจริญพันธุ์ รายอายุ / Fertility pattern by single age</t>
  </si>
  <si>
    <t>กรณีเปลี่ยนแปลงอายุคาดหมายเฉลี่ยแรกเกิด ให้คำนวณอัตราการเสียชีวิตใหม่ในแผ่นงาน 'Mortality Table'</t>
  </si>
  <si>
    <t>If change the life expectancy at birth (e0), please recalculate mortality rate in the sheet of 'Mortality Table'</t>
  </si>
  <si>
    <r>
      <t xml:space="preserve">หมายเหตุ / </t>
    </r>
    <r>
      <rPr>
        <b/>
        <i/>
        <sz val="10"/>
        <color rgb="FF0033CC"/>
        <rFont val="Tahoma"/>
        <family val="2"/>
        <scheme val="minor"/>
      </rPr>
      <t>Remark</t>
    </r>
  </si>
  <si>
    <r>
      <t xml:space="preserve">อัตราเสียชีวิตใหม่ เพศชาย / </t>
    </r>
    <r>
      <rPr>
        <b/>
        <sz val="10"/>
        <color rgb="FF0033CC"/>
        <rFont val="Tahoma"/>
        <family val="2"/>
        <scheme val="minor"/>
      </rPr>
      <t>new mortality rate (qx(M)</t>
    </r>
  </si>
  <si>
    <r>
      <t xml:space="preserve">อัตราเสียชีวิตใหม่ เพศหญิง / </t>
    </r>
    <r>
      <rPr>
        <b/>
        <sz val="10"/>
        <color rgb="FF0033CC"/>
        <rFont val="Tahoma"/>
        <family val="2"/>
        <scheme val="minor"/>
      </rPr>
      <t>new mortality rate (qx(F)</t>
    </r>
  </si>
  <si>
    <r>
      <t xml:space="preserve">ประมาณการเด็กแรกเกิด / </t>
    </r>
    <r>
      <rPr>
        <b/>
        <sz val="11"/>
        <color rgb="FF0033CC"/>
        <rFont val="Tahoma"/>
        <family val="2"/>
        <scheme val="minor"/>
      </rPr>
      <t>Projected number of Newborns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</si>
</sst>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87" formatCode="0.0000"/>
    <numFmt numFmtId="188" formatCode="_ * #,##0.00_ ;_ * \-#,##0.00_ ;_ * &quot;-&quot;??_ ;_ @_ "/>
    <numFmt numFmtId="189" formatCode="_(* #,##0.00_);_(* \(#,##0.00\);_(* &quot;-&quot;??_);_(@_)"/>
    <numFmt numFmtId="190" formatCode="_(* #,##0_);_(* \(#,##0\);_(* &quot;-&quot;_);_(@_)"/>
    <numFmt numFmtId="191" formatCode="_(&quot;$&quot;* #,##0_);_(&quot;$&quot;* \(#,##0\);_(&quot;$&quot;* &quot;-&quot;_);_(@_)"/>
    <numFmt numFmtId="192" formatCode="_(&quot;$&quot;* #,##0.00_);_(&quot;$&quot;* \(#,##0.00\);_(&quot;$&quot;* &quot;-&quot;??_);_(@_)"/>
    <numFmt numFmtId="193" formatCode="General_)"/>
    <numFmt numFmtId="194" formatCode="0.00000;[Red]\-0.00000"/>
    <numFmt numFmtId="195" formatCode="0.00000"/>
    <numFmt numFmtId="196" formatCode="#,##0.000"/>
  </numFmts>
  <fonts count="47">
    <font>
      <sz val="11"/>
      <color theme="1"/>
      <name val="Tahoma"/>
      <family val="2"/>
      <charset val="222"/>
      <scheme val="minor"/>
    </font>
    <font>
      <sz val="9"/>
      <color theme="1"/>
      <name val="Arial"/>
      <family val="2"/>
      <charset val="222"/>
    </font>
    <font>
      <sz val="12"/>
      <name val="Times New Roman"/>
      <family val="1"/>
    </font>
    <font>
      <sz val="10"/>
      <name val="Arial"/>
      <family val="2"/>
    </font>
    <font>
      <u/>
      <sz val="12"/>
      <color indexed="12"/>
      <name val="Times New Roman"/>
      <family val="1"/>
    </font>
    <font>
      <sz val="11"/>
      <color indexed="8"/>
      <name val="Calibri"/>
      <family val="2"/>
      <charset val="222"/>
    </font>
    <font>
      <b/>
      <sz val="11"/>
      <color theme="0"/>
      <name val="Calibri"/>
      <family val="2"/>
      <charset val="222"/>
    </font>
    <font>
      <sz val="10"/>
      <color theme="1"/>
      <name val="Tahoma"/>
      <family val="2"/>
    </font>
    <font>
      <sz val="11"/>
      <color theme="1"/>
      <name val="Calibri"/>
      <family val="2"/>
      <charset val="222"/>
    </font>
    <font>
      <sz val="12"/>
      <color indexed="8"/>
      <name val="Helv"/>
    </font>
    <font>
      <sz val="12"/>
      <name val="Helv"/>
    </font>
    <font>
      <sz val="10"/>
      <color indexed="8"/>
      <name val="Tahoma"/>
      <family val="2"/>
      <scheme val="major"/>
    </font>
    <font>
      <sz val="10"/>
      <name val="Tahoma"/>
      <family val="2"/>
      <scheme val="major"/>
    </font>
    <font>
      <b/>
      <sz val="10"/>
      <name val="Tahoma"/>
      <family val="2"/>
      <scheme val="major"/>
    </font>
    <font>
      <b/>
      <sz val="10"/>
      <color indexed="8"/>
      <name val="Tahoma"/>
      <family val="2"/>
      <scheme val="major"/>
    </font>
    <font>
      <sz val="10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ajor"/>
    </font>
    <font>
      <sz val="10"/>
      <color rgb="FF0000FF"/>
      <name val="Tahoma"/>
      <family val="2"/>
      <charset val="222"/>
      <scheme val="major"/>
    </font>
    <font>
      <sz val="10"/>
      <color rgb="FFFF0000"/>
      <name val="Tahoma"/>
      <family val="2"/>
      <charset val="222"/>
      <scheme val="major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charset val="222"/>
      <scheme val="minor"/>
    </font>
    <font>
      <b/>
      <sz val="10"/>
      <color rgb="FF0033CC"/>
      <name val="Tahoma"/>
      <family val="2"/>
      <charset val="222"/>
      <scheme val="minor"/>
    </font>
    <font>
      <sz val="10"/>
      <color rgb="FF0033CC"/>
      <name val="Tahoma"/>
      <family val="2"/>
      <charset val="222"/>
      <scheme val="minor"/>
    </font>
    <font>
      <b/>
      <sz val="10"/>
      <color rgb="FF0033CC"/>
      <name val="Tahoma"/>
      <family val="2"/>
      <scheme val="minor"/>
    </font>
    <font>
      <sz val="10"/>
      <name val="Tahoma"/>
      <family val="2"/>
      <charset val="222"/>
      <scheme val="minor"/>
    </font>
    <font>
      <sz val="10"/>
      <name val="Tahoma"/>
      <family val="2"/>
      <scheme val="minor"/>
    </font>
    <font>
      <sz val="10"/>
      <color rgb="FFFF0000"/>
      <name val="Tahoma"/>
      <family val="2"/>
      <charset val="222"/>
      <scheme val="minor"/>
    </font>
    <font>
      <sz val="10"/>
      <color theme="0" tint="-0.34998626667073579"/>
      <name val="Tahoma"/>
      <family val="2"/>
      <charset val="222"/>
      <scheme val="major"/>
    </font>
    <font>
      <sz val="10"/>
      <color theme="0" tint="-0.34998626667073579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0"/>
      <color rgb="FF0033CC"/>
      <name val="Tahoma"/>
      <family val="2"/>
      <scheme val="minor"/>
    </font>
    <font>
      <b/>
      <sz val="10"/>
      <name val="Tahoma"/>
      <family val="2"/>
      <scheme val="minor"/>
    </font>
    <font>
      <sz val="11"/>
      <name val="Tahoma"/>
      <family val="2"/>
      <charset val="222"/>
      <scheme val="minor"/>
    </font>
    <font>
      <b/>
      <sz val="10"/>
      <name val="Tahoma"/>
      <family val="2"/>
      <charset val="222"/>
      <scheme val="minor"/>
    </font>
    <font>
      <sz val="10"/>
      <color theme="0" tint="-0.499984740745262"/>
      <name val="Tahoma"/>
      <family val="2"/>
      <charset val="222"/>
      <scheme val="minor"/>
    </font>
    <font>
      <b/>
      <sz val="11"/>
      <color rgb="FF0033CC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name val="Tahoma"/>
      <family val="2"/>
      <scheme val="minor"/>
    </font>
    <font>
      <b/>
      <sz val="10"/>
      <color rgb="FF0033CC"/>
      <name val="Tahoma"/>
      <family val="2"/>
      <scheme val="major"/>
    </font>
    <font>
      <b/>
      <sz val="11"/>
      <color indexed="8"/>
      <name val="Tahoma"/>
      <family val="2"/>
      <scheme val="major"/>
    </font>
    <font>
      <sz val="10"/>
      <color rgb="FFFF0000"/>
      <name val="Tahoma"/>
      <family val="2"/>
      <scheme val="major"/>
    </font>
    <font>
      <i/>
      <sz val="10"/>
      <color theme="1"/>
      <name val="Tahoma"/>
      <family val="2"/>
      <scheme val="minor"/>
    </font>
    <font>
      <i/>
      <sz val="10"/>
      <color rgb="FF0033CC"/>
      <name val="Tahoma"/>
      <family val="2"/>
      <scheme val="minor"/>
    </font>
    <font>
      <b/>
      <i/>
      <sz val="10"/>
      <color theme="1"/>
      <name val="Tahoma"/>
      <family val="2"/>
      <scheme val="minor"/>
    </font>
    <font>
      <b/>
      <i/>
      <sz val="10"/>
      <color rgb="FF0033CC"/>
      <name val="Tahoma"/>
      <family val="2"/>
      <scheme val="minor"/>
    </font>
    <font>
      <sz val="10"/>
      <color theme="0"/>
      <name val="Tahoma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6" fillId="2" borderId="1" applyNumberFormat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7" fillId="0" borderId="0" applyFont="0" applyFill="0" applyBorder="0" applyAlignment="0" applyProtection="0"/>
    <xf numFmtId="190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Fill="0" applyBorder="0"/>
    <xf numFmtId="0" fontId="2" fillId="0" borderId="0"/>
    <xf numFmtId="0" fontId="8" fillId="0" borderId="0"/>
    <xf numFmtId="0" fontId="2" fillId="0" borderId="0"/>
    <xf numFmtId="0" fontId="1" fillId="0" borderId="0"/>
    <xf numFmtId="0" fontId="7" fillId="0" borderId="0"/>
    <xf numFmtId="0" fontId="3" fillId="0" borderId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189" fontId="9" fillId="3" borderId="0" applyNumberFormat="0" applyFont="0" applyFill="0" applyBorder="0" applyAlignment="0" applyProtection="0"/>
    <xf numFmtId="189" fontId="2" fillId="0" borderId="0" applyNumberFormat="0" applyFont="0" applyFill="0" applyBorder="0" applyAlignment="0" applyProtection="0"/>
    <xf numFmtId="193" fontId="10" fillId="0" borderId="0"/>
    <xf numFmtId="193" fontId="10" fillId="0" borderId="0"/>
  </cellStyleXfs>
  <cellXfs count="175">
    <xf numFmtId="0" fontId="0" fillId="0" borderId="0" xfId="0"/>
    <xf numFmtId="193" fontId="12" fillId="0" borderId="0" xfId="27" applyFont="1" applyFill="1" applyAlignment="1">
      <alignment horizontal="left"/>
    </xf>
    <xf numFmtId="189" fontId="11" fillId="0" borderId="0" xfId="25" applyFont="1" applyFill="1" applyAlignment="1"/>
    <xf numFmtId="193" fontId="13" fillId="0" borderId="0" xfId="27" applyFont="1" applyFill="1" applyBorder="1" applyAlignment="1" applyProtection="1">
      <alignment horizontal="center"/>
    </xf>
    <xf numFmtId="193" fontId="12" fillId="0" borderId="0" xfId="27" applyFont="1"/>
    <xf numFmtId="0" fontId="14" fillId="0" borderId="0" xfId="0" applyFont="1" applyFill="1"/>
    <xf numFmtId="193" fontId="12" fillId="0" borderId="0" xfId="27" applyFont="1" applyFill="1"/>
    <xf numFmtId="189" fontId="12" fillId="0" borderId="0" xfId="25" applyFont="1" applyFill="1"/>
    <xf numFmtId="0" fontId="11" fillId="0" borderId="0" xfId="0" applyFont="1" applyFill="1"/>
    <xf numFmtId="189" fontId="12" fillId="0" borderId="0" xfId="25" applyFont="1"/>
    <xf numFmtId="0" fontId="11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right"/>
    </xf>
    <xf numFmtId="189" fontId="11" fillId="0" borderId="0" xfId="25" applyFont="1" applyFill="1"/>
    <xf numFmtId="193" fontId="12" fillId="0" borderId="0" xfId="27" applyFont="1" applyFill="1" applyProtection="1"/>
    <xf numFmtId="189" fontId="12" fillId="0" borderId="0" xfId="25" applyFont="1" applyFill="1" applyProtection="1"/>
    <xf numFmtId="193" fontId="12" fillId="0" borderId="0" xfId="27" applyFont="1" applyProtection="1"/>
    <xf numFmtId="189" fontId="12" fillId="0" borderId="0" xfId="25" applyFont="1" applyProtection="1"/>
    <xf numFmtId="193" fontId="12" fillId="0" borderId="0" xfId="27" applyFont="1" applyAlignment="1" applyProtection="1">
      <alignment horizontal="left"/>
    </xf>
    <xf numFmtId="0" fontId="15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0" borderId="2" xfId="0" applyFont="1" applyBorder="1"/>
    <xf numFmtId="187" fontId="15" fillId="0" borderId="2" xfId="0" applyNumberFormat="1" applyFont="1" applyBorder="1"/>
    <xf numFmtId="0" fontId="15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27" fillId="0" borderId="0" xfId="0" applyFont="1"/>
    <xf numFmtId="0" fontId="24" fillId="0" borderId="0" xfId="0" applyFont="1"/>
    <xf numFmtId="0" fontId="30" fillId="0" borderId="0" xfId="0" applyFont="1"/>
    <xf numFmtId="0" fontId="0" fillId="0" borderId="0" xfId="0" applyProtection="1">
      <protection locked="0"/>
    </xf>
    <xf numFmtId="0" fontId="20" fillId="0" borderId="2" xfId="0" applyFont="1" applyBorder="1" applyAlignment="1">
      <alignment horizontal="center"/>
    </xf>
    <xf numFmtId="187" fontId="20" fillId="5" borderId="2" xfId="0" applyNumberFormat="1" applyFont="1" applyFill="1" applyBorder="1" applyProtection="1">
      <protection locked="0"/>
    </xf>
    <xf numFmtId="187" fontId="19" fillId="5" borderId="2" xfId="0" applyNumberFormat="1" applyFont="1" applyFill="1" applyBorder="1" applyProtection="1">
      <protection locked="0"/>
    </xf>
    <xf numFmtId="0" fontId="19" fillId="0" borderId="2" xfId="0" applyFont="1" applyBorder="1" applyAlignment="1">
      <alignment horizontal="center" wrapText="1"/>
    </xf>
    <xf numFmtId="0" fontId="15" fillId="5" borderId="2" xfId="0" applyFont="1" applyFill="1" applyBorder="1" applyAlignment="1" applyProtection="1">
      <alignment horizontal="center"/>
      <protection locked="0"/>
    </xf>
    <xf numFmtId="187" fontId="20" fillId="0" borderId="2" xfId="0" applyNumberFormat="1" applyFont="1" applyBorder="1"/>
    <xf numFmtId="187" fontId="19" fillId="0" borderId="2" xfId="0" applyNumberFormat="1" applyFont="1" applyBorder="1"/>
    <xf numFmtId="187" fontId="15" fillId="0" borderId="2" xfId="0" applyNumberFormat="1" applyFont="1" applyBorder="1" applyProtection="1">
      <protection locked="0"/>
    </xf>
    <xf numFmtId="2" fontId="15" fillId="5" borderId="2" xfId="0" applyNumberFormat="1" applyFont="1" applyFill="1" applyBorder="1" applyProtection="1">
      <protection locked="0"/>
    </xf>
    <xf numFmtId="0" fontId="19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3" fontId="32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center"/>
    </xf>
    <xf numFmtId="3" fontId="15" fillId="0" borderId="2" xfId="0" applyNumberFormat="1" applyFont="1" applyBorder="1"/>
    <xf numFmtId="0" fontId="21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5" fillId="0" borderId="0" xfId="0" applyFont="1"/>
    <xf numFmtId="0" fontId="33" fillId="0" borderId="0" xfId="0" applyFont="1"/>
    <xf numFmtId="0" fontId="22" fillId="0" borderId="0" xfId="0" applyFont="1"/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3" fontId="25" fillId="0" borderId="2" xfId="0" applyNumberFormat="1" applyFont="1" applyBorder="1"/>
    <xf numFmtId="196" fontId="25" fillId="0" borderId="2" xfId="0" applyNumberFormat="1" applyFont="1" applyBorder="1"/>
    <xf numFmtId="0" fontId="25" fillId="0" borderId="5" xfId="0" applyFont="1" applyBorder="1"/>
    <xf numFmtId="0" fontId="26" fillId="0" borderId="5" xfId="0" applyFont="1" applyBorder="1"/>
    <xf numFmtId="3" fontId="25" fillId="0" borderId="6" xfId="0" applyNumberFormat="1" applyFont="1" applyBorder="1"/>
    <xf numFmtId="0" fontId="25" fillId="0" borderId="7" xfId="0" applyFont="1" applyBorder="1"/>
    <xf numFmtId="0" fontId="25" fillId="0" borderId="8" xfId="0" applyFont="1" applyBorder="1"/>
    <xf numFmtId="0" fontId="25" fillId="0" borderId="9" xfId="0" applyFont="1" applyBorder="1"/>
    <xf numFmtId="0" fontId="25" fillId="0" borderId="10" xfId="0" applyFont="1" applyBorder="1"/>
    <xf numFmtId="0" fontId="26" fillId="0" borderId="11" xfId="0" applyFont="1" applyBorder="1"/>
    <xf numFmtId="3" fontId="34" fillId="0" borderId="12" xfId="0" applyNumberFormat="1" applyFont="1" applyBorder="1"/>
    <xf numFmtId="0" fontId="34" fillId="0" borderId="13" xfId="0" applyFont="1" applyBorder="1"/>
    <xf numFmtId="3" fontId="26" fillId="0" borderId="13" xfId="0" applyNumberFormat="1" applyFont="1" applyBorder="1"/>
    <xf numFmtId="0" fontId="25" fillId="0" borderId="14" xfId="0" applyFont="1" applyBorder="1" applyAlignment="1">
      <alignment horizontal="left" indent="1"/>
    </xf>
    <xf numFmtId="3" fontId="25" fillId="0" borderId="15" xfId="0" applyNumberFormat="1" applyFont="1" applyBorder="1"/>
    <xf numFmtId="0" fontId="25" fillId="0" borderId="16" xfId="0" applyFont="1" applyBorder="1"/>
    <xf numFmtId="3" fontId="25" fillId="0" borderId="16" xfId="0" applyNumberFormat="1" applyFont="1" applyBorder="1"/>
    <xf numFmtId="0" fontId="25" fillId="0" borderId="17" xfId="0" applyFont="1" applyBorder="1" applyAlignment="1">
      <alignment horizontal="left" indent="1"/>
    </xf>
    <xf numFmtId="3" fontId="25" fillId="0" borderId="18" xfId="0" applyNumberFormat="1" applyFont="1" applyBorder="1"/>
    <xf numFmtId="0" fontId="25" fillId="0" borderId="19" xfId="0" applyFont="1" applyBorder="1"/>
    <xf numFmtId="3" fontId="25" fillId="0" borderId="19" xfId="0" applyNumberFormat="1" applyFont="1" applyBorder="1"/>
    <xf numFmtId="0" fontId="25" fillId="0" borderId="11" xfId="0" applyFont="1" applyBorder="1" applyAlignment="1">
      <alignment horizontal="left" indent="1"/>
    </xf>
    <xf numFmtId="0" fontId="34" fillId="0" borderId="12" xfId="0" applyFont="1" applyBorder="1"/>
    <xf numFmtId="0" fontId="34" fillId="0" borderId="18" xfId="0" applyFont="1" applyBorder="1"/>
    <xf numFmtId="0" fontId="34" fillId="0" borderId="19" xfId="0" applyFont="1" applyBorder="1"/>
    <xf numFmtId="3" fontId="26" fillId="0" borderId="19" xfId="0" applyNumberFormat="1" applyFont="1" applyBorder="1"/>
    <xf numFmtId="0" fontId="34" fillId="0" borderId="2" xfId="0" applyFont="1" applyBorder="1" applyAlignment="1">
      <alignment horizontal="center"/>
    </xf>
    <xf numFmtId="0" fontId="34" fillId="0" borderId="2" xfId="0" applyFont="1" applyBorder="1" applyAlignment="1">
      <alignment horizontal="center" wrapText="1"/>
    </xf>
    <xf numFmtId="195" fontId="25" fillId="0" borderId="2" xfId="0" applyNumberFormat="1" applyFont="1" applyBorder="1"/>
    <xf numFmtId="0" fontId="25" fillId="0" borderId="3" xfId="0" applyFont="1" applyBorder="1"/>
    <xf numFmtId="0" fontId="25" fillId="0" borderId="4" xfId="0" applyFont="1" applyBorder="1"/>
    <xf numFmtId="0" fontId="35" fillId="0" borderId="2" xfId="0" applyFont="1" applyBorder="1" applyAlignment="1">
      <alignment horizontal="center"/>
    </xf>
    <xf numFmtId="3" fontId="35" fillId="0" borderId="2" xfId="0" applyNumberFormat="1" applyFont="1" applyBorder="1"/>
    <xf numFmtId="195" fontId="35" fillId="0" borderId="2" xfId="0" applyNumberFormat="1" applyFont="1" applyBorder="1"/>
    <xf numFmtId="3" fontId="25" fillId="7" borderId="19" xfId="0" applyNumberFormat="1" applyFont="1" applyFill="1" applyBorder="1"/>
    <xf numFmtId="3" fontId="26" fillId="0" borderId="0" xfId="0" applyNumberFormat="1" applyFont="1" applyAlignment="1">
      <alignment horizontal="center"/>
    </xf>
    <xf numFmtId="0" fontId="24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19" fillId="0" borderId="0" xfId="0" applyFont="1" applyAlignment="1">
      <alignment horizontal="left" indent="4"/>
    </xf>
    <xf numFmtId="0" fontId="20" fillId="7" borderId="0" xfId="0" applyFont="1" applyFill="1" applyAlignment="1">
      <alignment horizontal="center"/>
    </xf>
    <xf numFmtId="0" fontId="37" fillId="0" borderId="0" xfId="0" applyFont="1"/>
    <xf numFmtId="0" fontId="36" fillId="0" borderId="0" xfId="0" applyFont="1"/>
    <xf numFmtId="0" fontId="38" fillId="0" borderId="0" xfId="0" applyFont="1"/>
    <xf numFmtId="0" fontId="30" fillId="0" borderId="0" xfId="0" applyFont="1" applyAlignment="1"/>
    <xf numFmtId="0" fontId="36" fillId="0" borderId="0" xfId="0" applyFont="1" applyAlignment="1"/>
    <xf numFmtId="0" fontId="30" fillId="0" borderId="0" xfId="0" applyFont="1" applyAlignment="1">
      <alignment horizontal="center"/>
    </xf>
    <xf numFmtId="0" fontId="20" fillId="7" borderId="0" xfId="0" applyFont="1" applyFill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187" fontId="29" fillId="0" borderId="2" xfId="0" applyNumberFormat="1" applyFont="1" applyBorder="1"/>
    <xf numFmtId="193" fontId="40" fillId="0" borderId="0" xfId="27" applyFont="1" applyFill="1" applyAlignment="1">
      <alignment horizontal="left"/>
    </xf>
    <xf numFmtId="193" fontId="13" fillId="0" borderId="2" xfId="27" applyFont="1" applyFill="1" applyBorder="1" applyAlignment="1" applyProtection="1">
      <alignment horizontal="center" vertical="center"/>
    </xf>
    <xf numFmtId="189" fontId="13" fillId="0" borderId="2" xfId="25" applyFont="1" applyFill="1" applyBorder="1" applyAlignment="1" applyProtection="1">
      <alignment horizontal="center"/>
    </xf>
    <xf numFmtId="193" fontId="13" fillId="0" borderId="2" xfId="27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189" fontId="13" fillId="0" borderId="6" xfId="25" applyFont="1" applyFill="1" applyBorder="1" applyAlignment="1" applyProtection="1">
      <alignment horizontal="center"/>
    </xf>
    <xf numFmtId="1" fontId="14" fillId="0" borderId="6" xfId="0" applyNumberFormat="1" applyFont="1" applyFill="1" applyBorder="1" applyAlignment="1">
      <alignment horizontal="center"/>
    </xf>
    <xf numFmtId="193" fontId="12" fillId="0" borderId="13" xfId="27" applyFont="1" applyFill="1" applyBorder="1" applyAlignment="1" applyProtection="1">
      <alignment horizontal="centerContinuous"/>
    </xf>
    <xf numFmtId="195" fontId="12" fillId="0" borderId="20" xfId="20" applyNumberFormat="1" applyFont="1" applyFill="1" applyBorder="1" applyAlignment="1">
      <alignment horizontal="centerContinuous"/>
    </xf>
    <xf numFmtId="194" fontId="41" fillId="0" borderId="20" xfId="26" applyNumberFormat="1" applyFont="1" applyFill="1" applyBorder="1"/>
    <xf numFmtId="195" fontId="12" fillId="0" borderId="11" xfId="20" applyNumberFormat="1" applyFont="1" applyFill="1" applyBorder="1" applyAlignment="1">
      <alignment horizontal="centerContinuous"/>
    </xf>
    <xf numFmtId="194" fontId="41" fillId="0" borderId="12" xfId="26" applyNumberFormat="1" applyFont="1" applyFill="1" applyBorder="1"/>
    <xf numFmtId="193" fontId="12" fillId="0" borderId="16" xfId="27" applyFont="1" applyFill="1" applyBorder="1" applyAlignment="1" applyProtection="1">
      <alignment horizontal="centerContinuous"/>
    </xf>
    <xf numFmtId="195" fontId="12" fillId="0" borderId="21" xfId="20" applyNumberFormat="1" applyFont="1" applyFill="1" applyBorder="1" applyAlignment="1">
      <alignment horizontal="centerContinuous"/>
    </xf>
    <xf numFmtId="194" fontId="41" fillId="0" borderId="21" xfId="26" applyNumberFormat="1" applyFont="1" applyFill="1" applyBorder="1"/>
    <xf numFmtId="194" fontId="41" fillId="0" borderId="21" xfId="25" applyNumberFormat="1" applyFont="1" applyFill="1" applyBorder="1" applyProtection="1"/>
    <xf numFmtId="195" fontId="12" fillId="0" borderId="14" xfId="20" applyNumberFormat="1" applyFont="1" applyFill="1" applyBorder="1" applyAlignment="1">
      <alignment horizontal="centerContinuous"/>
    </xf>
    <xf numFmtId="194" fontId="41" fillId="0" borderId="15" xfId="25" applyNumberFormat="1" applyFont="1" applyFill="1" applyBorder="1" applyProtection="1"/>
    <xf numFmtId="193" fontId="12" fillId="0" borderId="16" xfId="27" applyFont="1" applyBorder="1" applyAlignment="1" applyProtection="1">
      <alignment horizontal="centerContinuous"/>
    </xf>
    <xf numFmtId="194" fontId="41" fillId="0" borderId="21" xfId="25" applyNumberFormat="1" applyFont="1" applyBorder="1" applyProtection="1"/>
    <xf numFmtId="194" fontId="41" fillId="0" borderId="15" xfId="25" applyNumberFormat="1" applyFont="1" applyBorder="1" applyProtection="1"/>
    <xf numFmtId="193" fontId="12" fillId="0" borderId="19" xfId="27" applyFont="1" applyFill="1" applyBorder="1" applyAlignment="1" applyProtection="1">
      <alignment horizontal="centerContinuous"/>
    </xf>
    <xf numFmtId="195" fontId="12" fillId="0" borderId="22" xfId="20" applyNumberFormat="1" applyFont="1" applyFill="1" applyBorder="1" applyAlignment="1">
      <alignment horizontal="centerContinuous"/>
    </xf>
    <xf numFmtId="194" fontId="41" fillId="0" borderId="22" xfId="26" applyNumberFormat="1" applyFont="1" applyFill="1" applyBorder="1"/>
    <xf numFmtId="194" fontId="41" fillId="0" borderId="22" xfId="25" applyNumberFormat="1" applyFont="1" applyBorder="1" applyProtection="1"/>
    <xf numFmtId="195" fontId="12" fillId="0" borderId="17" xfId="20" applyNumberFormat="1" applyFont="1" applyFill="1" applyBorder="1" applyAlignment="1">
      <alignment horizontal="centerContinuous"/>
    </xf>
    <xf numFmtId="194" fontId="41" fillId="0" borderId="18" xfId="25" applyNumberFormat="1" applyFont="1" applyBorder="1" applyProtection="1"/>
    <xf numFmtId="0" fontId="19" fillId="0" borderId="2" xfId="0" applyFont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/>
    </xf>
    <xf numFmtId="0" fontId="39" fillId="6" borderId="2" xfId="0" applyFont="1" applyFill="1" applyBorder="1" applyAlignment="1">
      <alignment horizontal="center"/>
    </xf>
    <xf numFmtId="0" fontId="39" fillId="4" borderId="2" xfId="0" applyFont="1" applyFill="1" applyBorder="1" applyAlignment="1">
      <alignment horizontal="center"/>
    </xf>
    <xf numFmtId="0" fontId="16" fillId="0" borderId="2" xfId="0" applyFont="1" applyBorder="1"/>
    <xf numFmtId="187" fontId="17" fillId="6" borderId="2" xfId="0" applyNumberFormat="1" applyFont="1" applyFill="1" applyBorder="1"/>
    <xf numFmtId="0" fontId="17" fillId="6" borderId="2" xfId="0" applyFont="1" applyFill="1" applyBorder="1"/>
    <xf numFmtId="187" fontId="18" fillId="4" borderId="2" xfId="0" applyNumberFormat="1" applyFont="1" applyFill="1" applyBorder="1" applyProtection="1">
      <protection locked="0"/>
    </xf>
    <xf numFmtId="3" fontId="16" fillId="0" borderId="2" xfId="0" applyNumberFormat="1" applyFont="1" applyBorder="1"/>
    <xf numFmtId="187" fontId="16" fillId="0" borderId="2" xfId="0" applyNumberFormat="1" applyFont="1" applyBorder="1"/>
    <xf numFmtId="2" fontId="16" fillId="0" borderId="2" xfId="0" applyNumberFormat="1" applyFont="1" applyBorder="1"/>
    <xf numFmtId="187" fontId="18" fillId="0" borderId="2" xfId="0" applyNumberFormat="1" applyFont="1" applyFill="1" applyBorder="1"/>
    <xf numFmtId="0" fontId="19" fillId="8" borderId="3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187" fontId="15" fillId="8" borderId="2" xfId="0" applyNumberFormat="1" applyFont="1" applyFill="1" applyBorder="1"/>
    <xf numFmtId="3" fontId="15" fillId="5" borderId="2" xfId="0" applyNumberFormat="1" applyFont="1" applyFill="1" applyBorder="1" applyProtection="1">
      <protection locked="0"/>
    </xf>
    <xf numFmtId="0" fontId="19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3" fillId="0" borderId="0" xfId="0" applyFont="1"/>
    <xf numFmtId="187" fontId="15" fillId="5" borderId="2" xfId="0" applyNumberFormat="1" applyFont="1" applyFill="1" applyBorder="1" applyProtection="1">
      <protection locked="0"/>
    </xf>
    <xf numFmtId="1" fontId="15" fillId="5" borderId="2" xfId="0" applyNumberFormat="1" applyFont="1" applyFill="1" applyBorder="1" applyProtection="1">
      <protection locked="0"/>
    </xf>
    <xf numFmtId="0" fontId="19" fillId="0" borderId="5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3" fontId="15" fillId="8" borderId="2" xfId="0" applyNumberFormat="1" applyFont="1" applyFill="1" applyBorder="1" applyProtection="1">
      <protection locked="0"/>
    </xf>
    <xf numFmtId="0" fontId="19" fillId="0" borderId="3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3" fontId="15" fillId="0" borderId="2" xfId="0" applyNumberFormat="1" applyFont="1" applyFill="1" applyBorder="1"/>
    <xf numFmtId="0" fontId="46" fillId="0" borderId="0" xfId="0" applyFont="1"/>
    <xf numFmtId="0" fontId="20" fillId="0" borderId="0" xfId="0" applyFont="1" applyFill="1" applyAlignment="1" applyProtection="1">
      <alignment horizontal="center"/>
      <protection locked="0"/>
    </xf>
  </cellXfs>
  <cellStyles count="28">
    <cellStyle name="Check Cell 2" xfId="2"/>
    <cellStyle name="Comma 2" xfId="3"/>
    <cellStyle name="Comma 2 2" xfId="4"/>
    <cellStyle name="Comma 3" xfId="5"/>
    <cellStyle name="Comma 4" xfId="6"/>
    <cellStyle name="Comma 5" xfId="25"/>
    <cellStyle name="Ezres [0]_BUDGET" xfId="7"/>
    <cellStyle name="Ezres_BUDGET" xfId="8"/>
    <cellStyle name="Hyperlink 2" xfId="9"/>
    <cellStyle name="Normal" xfId="0" builtinId="0"/>
    <cellStyle name="Normal 2" xfId="10"/>
    <cellStyle name="Normal 2 2" xfId="11"/>
    <cellStyle name="Normal 2 3" xfId="12"/>
    <cellStyle name="Normal 3" xfId="13"/>
    <cellStyle name="Normal 3 2" xfId="14"/>
    <cellStyle name="Normal 4" xfId="15"/>
    <cellStyle name="Normal 5" xfId="1"/>
    <cellStyle name="Normal 6" xfId="24"/>
    <cellStyle name="Normál_BUDGET" xfId="16"/>
    <cellStyle name="Normal_Intfert" xfId="27"/>
    <cellStyle name="Normal_ULTfert" xfId="26"/>
    <cellStyle name="Pénznem [0]_BUDGET" xfId="17"/>
    <cellStyle name="Pénznem_BUDGET" xfId="18"/>
    <cellStyle name="Percent 2" xfId="20"/>
    <cellStyle name="Percent 2 2" xfId="21"/>
    <cellStyle name="Percent 3" xfId="22"/>
    <cellStyle name="Percent 4" xfId="19"/>
    <cellStyle name="เครื่องหมายจุลภาค 2" xfId="23"/>
  </cellStyles>
  <dxfs count="0"/>
  <tableStyles count="0" defaultTableStyle="TableStyleMedium2" defaultPivotStyle="PivotStyleLight16"/>
  <colors>
    <mruColors>
      <color rgb="FFCC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ชาย / male</c:v>
          </c:tx>
          <c:marker>
            <c:symbol val="none"/>
          </c:marker>
          <c:cat>
            <c:numRef>
              <c:f>Population!$A$9:$A$109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Population!$B$9:$B$109</c:f>
              <c:numCache>
                <c:formatCode>#,##0</c:formatCode>
                <c:ptCount val="101"/>
                <c:pt idx="0">
                  <c:v>356209</c:v>
                </c:pt>
                <c:pt idx="1">
                  <c:v>373622</c:v>
                </c:pt>
                <c:pt idx="2">
                  <c:v>403800</c:v>
                </c:pt>
                <c:pt idx="3">
                  <c:v>449310</c:v>
                </c:pt>
                <c:pt idx="4">
                  <c:v>414605</c:v>
                </c:pt>
                <c:pt idx="5">
                  <c:v>433796</c:v>
                </c:pt>
                <c:pt idx="6">
                  <c:v>433632</c:v>
                </c:pt>
                <c:pt idx="7">
                  <c:v>464676</c:v>
                </c:pt>
                <c:pt idx="8">
                  <c:v>457825</c:v>
                </c:pt>
                <c:pt idx="9">
                  <c:v>448600</c:v>
                </c:pt>
                <c:pt idx="10">
                  <c:v>535296</c:v>
                </c:pt>
                <c:pt idx="11">
                  <c:v>476348</c:v>
                </c:pt>
                <c:pt idx="12">
                  <c:v>542132</c:v>
                </c:pt>
                <c:pt idx="13">
                  <c:v>602967</c:v>
                </c:pt>
                <c:pt idx="14">
                  <c:v>652729</c:v>
                </c:pt>
                <c:pt idx="15">
                  <c:v>536747</c:v>
                </c:pt>
                <c:pt idx="16">
                  <c:v>478581</c:v>
                </c:pt>
                <c:pt idx="17">
                  <c:v>576849</c:v>
                </c:pt>
                <c:pt idx="18">
                  <c:v>646198</c:v>
                </c:pt>
                <c:pt idx="19">
                  <c:v>431271</c:v>
                </c:pt>
                <c:pt idx="20">
                  <c:v>568054</c:v>
                </c:pt>
                <c:pt idx="21">
                  <c:v>513436</c:v>
                </c:pt>
                <c:pt idx="22">
                  <c:v>505700</c:v>
                </c:pt>
                <c:pt idx="23">
                  <c:v>569267</c:v>
                </c:pt>
                <c:pt idx="24">
                  <c:v>510499</c:v>
                </c:pt>
                <c:pt idx="25">
                  <c:v>570996</c:v>
                </c:pt>
                <c:pt idx="26">
                  <c:v>474667</c:v>
                </c:pt>
                <c:pt idx="27">
                  <c:v>560503</c:v>
                </c:pt>
                <c:pt idx="28">
                  <c:v>554886</c:v>
                </c:pt>
                <c:pt idx="29">
                  <c:v>527389</c:v>
                </c:pt>
                <c:pt idx="30">
                  <c:v>653861</c:v>
                </c:pt>
                <c:pt idx="31">
                  <c:v>436744</c:v>
                </c:pt>
                <c:pt idx="32">
                  <c:v>541154</c:v>
                </c:pt>
                <c:pt idx="33">
                  <c:v>556613</c:v>
                </c:pt>
                <c:pt idx="34">
                  <c:v>498299</c:v>
                </c:pt>
                <c:pt idx="35">
                  <c:v>574821</c:v>
                </c:pt>
                <c:pt idx="36">
                  <c:v>526445</c:v>
                </c:pt>
                <c:pt idx="37">
                  <c:v>525591</c:v>
                </c:pt>
                <c:pt idx="38">
                  <c:v>555014</c:v>
                </c:pt>
                <c:pt idx="39">
                  <c:v>500093</c:v>
                </c:pt>
                <c:pt idx="40">
                  <c:v>629880</c:v>
                </c:pt>
                <c:pt idx="41">
                  <c:v>438993</c:v>
                </c:pt>
                <c:pt idx="42">
                  <c:v>609849</c:v>
                </c:pt>
                <c:pt idx="43">
                  <c:v>567308</c:v>
                </c:pt>
                <c:pt idx="44">
                  <c:v>427095</c:v>
                </c:pt>
                <c:pt idx="45">
                  <c:v>612118</c:v>
                </c:pt>
                <c:pt idx="46">
                  <c:v>470214</c:v>
                </c:pt>
                <c:pt idx="47">
                  <c:v>484015</c:v>
                </c:pt>
                <c:pt idx="48">
                  <c:v>532632</c:v>
                </c:pt>
                <c:pt idx="49">
                  <c:v>417275</c:v>
                </c:pt>
                <c:pt idx="50">
                  <c:v>516516</c:v>
                </c:pt>
                <c:pt idx="51">
                  <c:v>334781</c:v>
                </c:pt>
                <c:pt idx="52">
                  <c:v>440000</c:v>
                </c:pt>
                <c:pt idx="53">
                  <c:v>508232</c:v>
                </c:pt>
                <c:pt idx="54">
                  <c:v>361447</c:v>
                </c:pt>
                <c:pt idx="55">
                  <c:v>373971</c:v>
                </c:pt>
                <c:pt idx="56">
                  <c:v>347982</c:v>
                </c:pt>
                <c:pt idx="57">
                  <c:v>336028</c:v>
                </c:pt>
                <c:pt idx="58">
                  <c:v>370606</c:v>
                </c:pt>
                <c:pt idx="59">
                  <c:v>306303</c:v>
                </c:pt>
                <c:pt idx="60">
                  <c:v>323406</c:v>
                </c:pt>
                <c:pt idx="61">
                  <c:v>198610</c:v>
                </c:pt>
                <c:pt idx="62">
                  <c:v>244123</c:v>
                </c:pt>
                <c:pt idx="63">
                  <c:v>262848</c:v>
                </c:pt>
                <c:pt idx="64">
                  <c:v>187903</c:v>
                </c:pt>
                <c:pt idx="65">
                  <c:v>215522</c:v>
                </c:pt>
                <c:pt idx="66">
                  <c:v>148286</c:v>
                </c:pt>
                <c:pt idx="67">
                  <c:v>178300</c:v>
                </c:pt>
                <c:pt idx="68">
                  <c:v>144794</c:v>
                </c:pt>
                <c:pt idx="69">
                  <c:v>107022</c:v>
                </c:pt>
                <c:pt idx="70">
                  <c:v>155162</c:v>
                </c:pt>
                <c:pt idx="71">
                  <c:v>95589</c:v>
                </c:pt>
                <c:pt idx="72">
                  <c:v>143629</c:v>
                </c:pt>
                <c:pt idx="73">
                  <c:v>148009</c:v>
                </c:pt>
                <c:pt idx="74">
                  <c:v>121936</c:v>
                </c:pt>
                <c:pt idx="75">
                  <c:v>109240</c:v>
                </c:pt>
                <c:pt idx="76">
                  <c:v>104275</c:v>
                </c:pt>
                <c:pt idx="77">
                  <c:v>84628</c:v>
                </c:pt>
                <c:pt idx="78">
                  <c:v>100476</c:v>
                </c:pt>
                <c:pt idx="79">
                  <c:v>49577</c:v>
                </c:pt>
                <c:pt idx="80">
                  <c:v>77123</c:v>
                </c:pt>
                <c:pt idx="81">
                  <c:v>37239</c:v>
                </c:pt>
                <c:pt idx="82">
                  <c:v>57945</c:v>
                </c:pt>
                <c:pt idx="83">
                  <c:v>56202</c:v>
                </c:pt>
                <c:pt idx="84">
                  <c:v>38099</c:v>
                </c:pt>
                <c:pt idx="85">
                  <c:v>30393</c:v>
                </c:pt>
                <c:pt idx="86">
                  <c:v>23679</c:v>
                </c:pt>
                <c:pt idx="87">
                  <c:v>21421</c:v>
                </c:pt>
                <c:pt idx="88">
                  <c:v>16707</c:v>
                </c:pt>
                <c:pt idx="89">
                  <c:v>11130</c:v>
                </c:pt>
                <c:pt idx="90">
                  <c:v>15228</c:v>
                </c:pt>
                <c:pt idx="91">
                  <c:v>5804</c:v>
                </c:pt>
                <c:pt idx="92">
                  <c:v>6520</c:v>
                </c:pt>
                <c:pt idx="93">
                  <c:v>6398</c:v>
                </c:pt>
                <c:pt idx="94">
                  <c:v>4354</c:v>
                </c:pt>
                <c:pt idx="95">
                  <c:v>4457</c:v>
                </c:pt>
                <c:pt idx="96">
                  <c:v>2750</c:v>
                </c:pt>
                <c:pt idx="97">
                  <c:v>2321</c:v>
                </c:pt>
                <c:pt idx="98">
                  <c:v>5355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หญิง / female</c:v>
          </c:tx>
          <c:marker>
            <c:symbol val="none"/>
          </c:marker>
          <c:cat>
            <c:numRef>
              <c:f>Population!$A$9:$A$109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Population!$C$9:$C$109</c:f>
              <c:numCache>
                <c:formatCode>#,##0</c:formatCode>
                <c:ptCount val="101"/>
                <c:pt idx="0">
                  <c:v>316967</c:v>
                </c:pt>
                <c:pt idx="1">
                  <c:v>356553</c:v>
                </c:pt>
                <c:pt idx="2">
                  <c:v>394398</c:v>
                </c:pt>
                <c:pt idx="3">
                  <c:v>415361</c:v>
                </c:pt>
                <c:pt idx="4">
                  <c:v>378088</c:v>
                </c:pt>
                <c:pt idx="5">
                  <c:v>412510</c:v>
                </c:pt>
                <c:pt idx="6">
                  <c:v>379549</c:v>
                </c:pt>
                <c:pt idx="7">
                  <c:v>427882</c:v>
                </c:pt>
                <c:pt idx="8">
                  <c:v>456473</c:v>
                </c:pt>
                <c:pt idx="9">
                  <c:v>435445</c:v>
                </c:pt>
                <c:pt idx="10">
                  <c:v>505770</c:v>
                </c:pt>
                <c:pt idx="11">
                  <c:v>461265</c:v>
                </c:pt>
                <c:pt idx="12">
                  <c:v>540009</c:v>
                </c:pt>
                <c:pt idx="13">
                  <c:v>588391</c:v>
                </c:pt>
                <c:pt idx="14">
                  <c:v>668771</c:v>
                </c:pt>
                <c:pt idx="15">
                  <c:v>487334</c:v>
                </c:pt>
                <c:pt idx="16">
                  <c:v>499912</c:v>
                </c:pt>
                <c:pt idx="17">
                  <c:v>533796</c:v>
                </c:pt>
                <c:pt idx="18">
                  <c:v>637598</c:v>
                </c:pt>
                <c:pt idx="19">
                  <c:v>393960</c:v>
                </c:pt>
                <c:pt idx="20">
                  <c:v>558498</c:v>
                </c:pt>
                <c:pt idx="21">
                  <c:v>455143</c:v>
                </c:pt>
                <c:pt idx="22">
                  <c:v>517635</c:v>
                </c:pt>
                <c:pt idx="23">
                  <c:v>504854</c:v>
                </c:pt>
                <c:pt idx="24">
                  <c:v>521314</c:v>
                </c:pt>
                <c:pt idx="25">
                  <c:v>530541</c:v>
                </c:pt>
                <c:pt idx="26">
                  <c:v>477493</c:v>
                </c:pt>
                <c:pt idx="27">
                  <c:v>541535</c:v>
                </c:pt>
                <c:pt idx="28">
                  <c:v>577018</c:v>
                </c:pt>
                <c:pt idx="29">
                  <c:v>491129</c:v>
                </c:pt>
                <c:pt idx="30">
                  <c:v>661198</c:v>
                </c:pt>
                <c:pt idx="31">
                  <c:v>429602</c:v>
                </c:pt>
                <c:pt idx="32">
                  <c:v>541190</c:v>
                </c:pt>
                <c:pt idx="33">
                  <c:v>552774</c:v>
                </c:pt>
                <c:pt idx="34">
                  <c:v>486248</c:v>
                </c:pt>
                <c:pt idx="35">
                  <c:v>613872</c:v>
                </c:pt>
                <c:pt idx="36">
                  <c:v>552403</c:v>
                </c:pt>
                <c:pt idx="37">
                  <c:v>512651</c:v>
                </c:pt>
                <c:pt idx="38">
                  <c:v>613504</c:v>
                </c:pt>
                <c:pt idx="39">
                  <c:v>531611</c:v>
                </c:pt>
                <c:pt idx="40">
                  <c:v>674718</c:v>
                </c:pt>
                <c:pt idx="41">
                  <c:v>458021</c:v>
                </c:pt>
                <c:pt idx="42">
                  <c:v>630101</c:v>
                </c:pt>
                <c:pt idx="43">
                  <c:v>585129</c:v>
                </c:pt>
                <c:pt idx="44">
                  <c:v>482282</c:v>
                </c:pt>
                <c:pt idx="45">
                  <c:v>636810</c:v>
                </c:pt>
                <c:pt idx="46">
                  <c:v>519696</c:v>
                </c:pt>
                <c:pt idx="47">
                  <c:v>517155</c:v>
                </c:pt>
                <c:pt idx="48">
                  <c:v>593536</c:v>
                </c:pt>
                <c:pt idx="49">
                  <c:v>466484</c:v>
                </c:pt>
                <c:pt idx="50">
                  <c:v>559762</c:v>
                </c:pt>
                <c:pt idx="51">
                  <c:v>371697</c:v>
                </c:pt>
                <c:pt idx="52">
                  <c:v>449059</c:v>
                </c:pt>
                <c:pt idx="53">
                  <c:v>565062</c:v>
                </c:pt>
                <c:pt idx="54">
                  <c:v>408552</c:v>
                </c:pt>
                <c:pt idx="55">
                  <c:v>410335</c:v>
                </c:pt>
                <c:pt idx="56">
                  <c:v>389080</c:v>
                </c:pt>
                <c:pt idx="57">
                  <c:v>359306</c:v>
                </c:pt>
                <c:pt idx="58">
                  <c:v>387601</c:v>
                </c:pt>
                <c:pt idx="59">
                  <c:v>345024</c:v>
                </c:pt>
                <c:pt idx="60">
                  <c:v>372233</c:v>
                </c:pt>
                <c:pt idx="61">
                  <c:v>250458</c:v>
                </c:pt>
                <c:pt idx="62">
                  <c:v>281509</c:v>
                </c:pt>
                <c:pt idx="63">
                  <c:v>274211</c:v>
                </c:pt>
                <c:pt idx="64">
                  <c:v>203165</c:v>
                </c:pt>
                <c:pt idx="65">
                  <c:v>246414</c:v>
                </c:pt>
                <c:pt idx="66">
                  <c:v>185582</c:v>
                </c:pt>
                <c:pt idx="67">
                  <c:v>196559</c:v>
                </c:pt>
                <c:pt idx="68">
                  <c:v>180710</c:v>
                </c:pt>
                <c:pt idx="69">
                  <c:v>132512</c:v>
                </c:pt>
                <c:pt idx="70">
                  <c:v>214130</c:v>
                </c:pt>
                <c:pt idx="71">
                  <c:v>133260</c:v>
                </c:pt>
                <c:pt idx="72">
                  <c:v>189009</c:v>
                </c:pt>
                <c:pt idx="73">
                  <c:v>175084</c:v>
                </c:pt>
                <c:pt idx="74">
                  <c:v>161120</c:v>
                </c:pt>
                <c:pt idx="75">
                  <c:v>160172</c:v>
                </c:pt>
                <c:pt idx="76">
                  <c:v>134401</c:v>
                </c:pt>
                <c:pt idx="77">
                  <c:v>116101</c:v>
                </c:pt>
                <c:pt idx="78">
                  <c:v>142332</c:v>
                </c:pt>
                <c:pt idx="79">
                  <c:v>71346</c:v>
                </c:pt>
                <c:pt idx="80">
                  <c:v>112886</c:v>
                </c:pt>
                <c:pt idx="81">
                  <c:v>62626</c:v>
                </c:pt>
                <c:pt idx="82">
                  <c:v>80641</c:v>
                </c:pt>
                <c:pt idx="83">
                  <c:v>75757</c:v>
                </c:pt>
                <c:pt idx="84">
                  <c:v>60191</c:v>
                </c:pt>
                <c:pt idx="85">
                  <c:v>53119</c:v>
                </c:pt>
                <c:pt idx="86">
                  <c:v>43134</c:v>
                </c:pt>
                <c:pt idx="87">
                  <c:v>35749</c:v>
                </c:pt>
                <c:pt idx="88">
                  <c:v>28251</c:v>
                </c:pt>
                <c:pt idx="89">
                  <c:v>18839</c:v>
                </c:pt>
                <c:pt idx="90">
                  <c:v>24965</c:v>
                </c:pt>
                <c:pt idx="91">
                  <c:v>10037</c:v>
                </c:pt>
                <c:pt idx="92">
                  <c:v>11969</c:v>
                </c:pt>
                <c:pt idx="93">
                  <c:v>11445</c:v>
                </c:pt>
                <c:pt idx="94">
                  <c:v>5947</c:v>
                </c:pt>
                <c:pt idx="95">
                  <c:v>6158</c:v>
                </c:pt>
                <c:pt idx="96">
                  <c:v>6528</c:v>
                </c:pt>
                <c:pt idx="97">
                  <c:v>4025</c:v>
                </c:pt>
                <c:pt idx="98">
                  <c:v>10323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73376"/>
        <c:axId val="231574912"/>
      </c:lineChart>
      <c:catAx>
        <c:axId val="23157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1574912"/>
        <c:crosses val="autoZero"/>
        <c:auto val="1"/>
        <c:lblAlgn val="ctr"/>
        <c:lblOffset val="100"/>
        <c:noMultiLvlLbl val="0"/>
      </c:catAx>
      <c:valAx>
        <c:axId val="2315749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31573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ProjM!$O$5</c:f>
          <c:strCache>
            <c:ptCount val="1"/>
            <c:pt idx="0">
              <c:v>ประชากรคาดประมาณเพศชาย  / Projected population of male</c:v>
            </c:pt>
          </c:strCache>
        </c:strRef>
      </c:tx>
      <c:layout/>
      <c:overlay val="0"/>
      <c:txPr>
        <a:bodyPr/>
        <a:lstStyle/>
        <a:p>
          <a:pPr>
            <a:defRPr sz="1000"/>
          </a:pPr>
          <a:endParaRPr lang="th-TH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2553 ; 2010</c:v>
          </c:tx>
          <c:cat>
            <c:numRef>
              <c:f>ProjM!$A$8:$A$108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ProjM!$B$8:$B$108</c:f>
              <c:numCache>
                <c:formatCode>#,##0</c:formatCode>
                <c:ptCount val="101"/>
                <c:pt idx="0">
                  <c:v>356209</c:v>
                </c:pt>
                <c:pt idx="1">
                  <c:v>373622</c:v>
                </c:pt>
                <c:pt idx="2">
                  <c:v>403800</c:v>
                </c:pt>
                <c:pt idx="3">
                  <c:v>449310</c:v>
                </c:pt>
                <c:pt idx="4">
                  <c:v>414605</c:v>
                </c:pt>
                <c:pt idx="5">
                  <c:v>433796</c:v>
                </c:pt>
                <c:pt idx="6">
                  <c:v>433632</c:v>
                </c:pt>
                <c:pt idx="7">
                  <c:v>464676</c:v>
                </c:pt>
                <c:pt idx="8">
                  <c:v>457825</c:v>
                </c:pt>
                <c:pt idx="9">
                  <c:v>448600</c:v>
                </c:pt>
                <c:pt idx="10">
                  <c:v>535296</c:v>
                </c:pt>
                <c:pt idx="11">
                  <c:v>476348</c:v>
                </c:pt>
                <c:pt idx="12">
                  <c:v>542132</c:v>
                </c:pt>
                <c:pt idx="13">
                  <c:v>602967</c:v>
                </c:pt>
                <c:pt idx="14">
                  <c:v>652729</c:v>
                </c:pt>
                <c:pt idx="15">
                  <c:v>536747</c:v>
                </c:pt>
                <c:pt idx="16">
                  <c:v>478581</c:v>
                </c:pt>
                <c:pt idx="17">
                  <c:v>576849</c:v>
                </c:pt>
                <c:pt idx="18">
                  <c:v>646198</c:v>
                </c:pt>
                <c:pt idx="19">
                  <c:v>431271</c:v>
                </c:pt>
                <c:pt idx="20">
                  <c:v>568054</c:v>
                </c:pt>
                <c:pt idx="21">
                  <c:v>513436</c:v>
                </c:pt>
                <c:pt idx="22">
                  <c:v>505700</c:v>
                </c:pt>
                <c:pt idx="23">
                  <c:v>569267</c:v>
                </c:pt>
                <c:pt idx="24">
                  <c:v>510499</c:v>
                </c:pt>
                <c:pt idx="25">
                  <c:v>570996</c:v>
                </c:pt>
                <c:pt idx="26">
                  <c:v>474667</c:v>
                </c:pt>
                <c:pt idx="27">
                  <c:v>560503</c:v>
                </c:pt>
                <c:pt idx="28">
                  <c:v>554886</c:v>
                </c:pt>
                <c:pt idx="29">
                  <c:v>527389</c:v>
                </c:pt>
                <c:pt idx="30">
                  <c:v>653861</c:v>
                </c:pt>
                <c:pt idx="31">
                  <c:v>436744</c:v>
                </c:pt>
                <c:pt idx="32">
                  <c:v>541154</c:v>
                </c:pt>
                <c:pt idx="33">
                  <c:v>556613</c:v>
                </c:pt>
                <c:pt idx="34">
                  <c:v>498299</c:v>
                </c:pt>
                <c:pt idx="35">
                  <c:v>574821</c:v>
                </c:pt>
                <c:pt idx="36">
                  <c:v>526445</c:v>
                </c:pt>
                <c:pt idx="37">
                  <c:v>525591</c:v>
                </c:pt>
                <c:pt idx="38">
                  <c:v>555014</c:v>
                </c:pt>
                <c:pt idx="39">
                  <c:v>500093</c:v>
                </c:pt>
                <c:pt idx="40">
                  <c:v>629880</c:v>
                </c:pt>
                <c:pt idx="41">
                  <c:v>438993</c:v>
                </c:pt>
                <c:pt idx="42">
                  <c:v>609849</c:v>
                </c:pt>
                <c:pt idx="43">
                  <c:v>567308</c:v>
                </c:pt>
                <c:pt idx="44">
                  <c:v>427095</c:v>
                </c:pt>
                <c:pt idx="45">
                  <c:v>612118</c:v>
                </c:pt>
                <c:pt idx="46">
                  <c:v>470214</c:v>
                </c:pt>
                <c:pt idx="47">
                  <c:v>484015</c:v>
                </c:pt>
                <c:pt idx="48">
                  <c:v>532632</c:v>
                </c:pt>
                <c:pt idx="49">
                  <c:v>417275</c:v>
                </c:pt>
                <c:pt idx="50">
                  <c:v>516516</c:v>
                </c:pt>
                <c:pt idx="51">
                  <c:v>334781</c:v>
                </c:pt>
                <c:pt idx="52">
                  <c:v>440000</c:v>
                </c:pt>
                <c:pt idx="53">
                  <c:v>508232</c:v>
                </c:pt>
                <c:pt idx="54">
                  <c:v>361447</c:v>
                </c:pt>
                <c:pt idx="55">
                  <c:v>373971</c:v>
                </c:pt>
                <c:pt idx="56">
                  <c:v>347982</c:v>
                </c:pt>
                <c:pt idx="57">
                  <c:v>336028</c:v>
                </c:pt>
                <c:pt idx="58">
                  <c:v>370606</c:v>
                </c:pt>
                <c:pt idx="59">
                  <c:v>306303</c:v>
                </c:pt>
                <c:pt idx="60">
                  <c:v>323406</c:v>
                </c:pt>
                <c:pt idx="61">
                  <c:v>198610</c:v>
                </c:pt>
                <c:pt idx="62">
                  <c:v>244123</c:v>
                </c:pt>
                <c:pt idx="63">
                  <c:v>262848</c:v>
                </c:pt>
                <c:pt idx="64">
                  <c:v>187903</c:v>
                </c:pt>
                <c:pt idx="65">
                  <c:v>215522</c:v>
                </c:pt>
                <c:pt idx="66">
                  <c:v>148286</c:v>
                </c:pt>
                <c:pt idx="67">
                  <c:v>178300</c:v>
                </c:pt>
                <c:pt idx="68">
                  <c:v>144794</c:v>
                </c:pt>
                <c:pt idx="69">
                  <c:v>107022</c:v>
                </c:pt>
                <c:pt idx="70">
                  <c:v>155162</c:v>
                </c:pt>
                <c:pt idx="71">
                  <c:v>95589</c:v>
                </c:pt>
                <c:pt idx="72">
                  <c:v>143629</c:v>
                </c:pt>
                <c:pt idx="73">
                  <c:v>148009</c:v>
                </c:pt>
                <c:pt idx="74">
                  <c:v>121936</c:v>
                </c:pt>
                <c:pt idx="75">
                  <c:v>109240</c:v>
                </c:pt>
                <c:pt idx="76">
                  <c:v>104275</c:v>
                </c:pt>
                <c:pt idx="77">
                  <c:v>84628</c:v>
                </c:pt>
                <c:pt idx="78">
                  <c:v>100476</c:v>
                </c:pt>
                <c:pt idx="79">
                  <c:v>49577</c:v>
                </c:pt>
                <c:pt idx="80">
                  <c:v>77123</c:v>
                </c:pt>
                <c:pt idx="81">
                  <c:v>37239</c:v>
                </c:pt>
                <c:pt idx="82">
                  <c:v>57945</c:v>
                </c:pt>
                <c:pt idx="83">
                  <c:v>56202</c:v>
                </c:pt>
                <c:pt idx="84">
                  <c:v>38099</c:v>
                </c:pt>
                <c:pt idx="85">
                  <c:v>30393</c:v>
                </c:pt>
                <c:pt idx="86">
                  <c:v>23679</c:v>
                </c:pt>
                <c:pt idx="87">
                  <c:v>21421</c:v>
                </c:pt>
                <c:pt idx="88">
                  <c:v>16707</c:v>
                </c:pt>
                <c:pt idx="89">
                  <c:v>11130</c:v>
                </c:pt>
                <c:pt idx="90">
                  <c:v>15228</c:v>
                </c:pt>
                <c:pt idx="91">
                  <c:v>5804</c:v>
                </c:pt>
                <c:pt idx="92">
                  <c:v>6520</c:v>
                </c:pt>
                <c:pt idx="93">
                  <c:v>6398</c:v>
                </c:pt>
                <c:pt idx="94">
                  <c:v>4354</c:v>
                </c:pt>
                <c:pt idx="95">
                  <c:v>4457</c:v>
                </c:pt>
                <c:pt idx="96">
                  <c:v>2750</c:v>
                </c:pt>
                <c:pt idx="97">
                  <c:v>2321</c:v>
                </c:pt>
                <c:pt idx="98">
                  <c:v>5355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ser>
          <c:idx val="1"/>
          <c:order val="1"/>
          <c:tx>
            <c:v>2558 ; 2015</c:v>
          </c:tx>
          <c:cat>
            <c:numRef>
              <c:f>ProjM!$A$8:$A$108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ProjM!$G$8:$G$108</c:f>
              <c:numCache>
                <c:formatCode>#,##0</c:formatCode>
                <c:ptCount val="101"/>
                <c:pt idx="0">
                  <c:v>473712.93892398343</c:v>
                </c:pt>
                <c:pt idx="1">
                  <c:v>461304.55269183806</c:v>
                </c:pt>
                <c:pt idx="2">
                  <c:v>452624.9829919847</c:v>
                </c:pt>
                <c:pt idx="3">
                  <c:v>444345.60169292666</c:v>
                </c:pt>
                <c:pt idx="4">
                  <c:v>436455.7519948915</c:v>
                </c:pt>
                <c:pt idx="5">
                  <c:v>352208.04515168903</c:v>
                </c:pt>
                <c:pt idx="6">
                  <c:v>372373.45437906572</c:v>
                </c:pt>
                <c:pt idx="7">
                  <c:v>402604.40878731856</c:v>
                </c:pt>
                <c:pt idx="8">
                  <c:v>448209.00294039655</c:v>
                </c:pt>
                <c:pt idx="9">
                  <c:v>413843.25992504827</c:v>
                </c:pt>
                <c:pt idx="10">
                  <c:v>433284.55062375969</c:v>
                </c:pt>
                <c:pt idx="11">
                  <c:v>433310.23479897756</c:v>
                </c:pt>
                <c:pt idx="12">
                  <c:v>464431.50025796512</c:v>
                </c:pt>
                <c:pt idx="13">
                  <c:v>457595.60552863794</c:v>
                </c:pt>
                <c:pt idx="14">
                  <c:v>448293.82272648893</c:v>
                </c:pt>
                <c:pt idx="15">
                  <c:v>534748.56465738569</c:v>
                </c:pt>
                <c:pt idx="16">
                  <c:v>475616.10106179898</c:v>
                </c:pt>
                <c:pt idx="17">
                  <c:v>540968.07083937898</c:v>
                </c:pt>
                <c:pt idx="18">
                  <c:v>601254.98526891868</c:v>
                </c:pt>
                <c:pt idx="19">
                  <c:v>650402.22418079851</c:v>
                </c:pt>
                <c:pt idx="20">
                  <c:v>534443.34870164865</c:v>
                </c:pt>
                <c:pt idx="21">
                  <c:v>476209.50555488595</c:v>
                </c:pt>
                <c:pt idx="22">
                  <c:v>573626.02916331682</c:v>
                </c:pt>
                <c:pt idx="23">
                  <c:v>642219.36265135789</c:v>
                </c:pt>
                <c:pt idx="24">
                  <c:v>428403.79469891102</c:v>
                </c:pt>
                <c:pt idx="25">
                  <c:v>564034.38460508687</c:v>
                </c:pt>
                <c:pt idx="26">
                  <c:v>509615.54115834628</c:v>
                </c:pt>
                <c:pt idx="27">
                  <c:v>501800.33844351344</c:v>
                </c:pt>
                <c:pt idx="28">
                  <c:v>564767.51517160167</c:v>
                </c:pt>
                <c:pt idx="29">
                  <c:v>506405.42507674097</c:v>
                </c:pt>
                <c:pt idx="30">
                  <c:v>566397.25258239813</c:v>
                </c:pt>
                <c:pt idx="31">
                  <c:v>470879.43155121163</c:v>
                </c:pt>
                <c:pt idx="32">
                  <c:v>556091.09680966579</c:v>
                </c:pt>
                <c:pt idx="33">
                  <c:v>550579.72657583072</c:v>
                </c:pt>
                <c:pt idx="34">
                  <c:v>523339.10195619619</c:v>
                </c:pt>
                <c:pt idx="35">
                  <c:v>648863.85353448323</c:v>
                </c:pt>
                <c:pt idx="36">
                  <c:v>433360.39161453745</c:v>
                </c:pt>
                <c:pt idx="37">
                  <c:v>536845.65917601611</c:v>
                </c:pt>
                <c:pt idx="38">
                  <c:v>551992.94056462555</c:v>
                </c:pt>
                <c:pt idx="39">
                  <c:v>493923.90509839659</c:v>
                </c:pt>
                <c:pt idx="40">
                  <c:v>569416.55259064888</c:v>
                </c:pt>
                <c:pt idx="41">
                  <c:v>521078.67274102656</c:v>
                </c:pt>
                <c:pt idx="42">
                  <c:v>519742.92093947396</c:v>
                </c:pt>
                <c:pt idx="43">
                  <c:v>548250.69700683316</c:v>
                </c:pt>
                <c:pt idx="44">
                  <c:v>493414.24754630984</c:v>
                </c:pt>
                <c:pt idx="45">
                  <c:v>620652.4963232578</c:v>
                </c:pt>
                <c:pt idx="46">
                  <c:v>431993.73931360745</c:v>
                </c:pt>
                <c:pt idx="47">
                  <c:v>599235.60845554806</c:v>
                </c:pt>
                <c:pt idx="48">
                  <c:v>556478.78939079703</c:v>
                </c:pt>
                <c:pt idx="49">
                  <c:v>418105.77505275235</c:v>
                </c:pt>
                <c:pt idx="50">
                  <c:v>597849.39166474133</c:v>
                </c:pt>
                <c:pt idx="51">
                  <c:v>457902.03332309099</c:v>
                </c:pt>
                <c:pt idx="52">
                  <c:v>469816.05910722364</c:v>
                </c:pt>
                <c:pt idx="53">
                  <c:v>515221.24304153916</c:v>
                </c:pt>
                <c:pt idx="54">
                  <c:v>402172.57407904189</c:v>
                </c:pt>
                <c:pt idx="55">
                  <c:v>495957.81975538272</c:v>
                </c:pt>
                <c:pt idx="56">
                  <c:v>320344.74442521174</c:v>
                </c:pt>
                <c:pt idx="57">
                  <c:v>419506.37083446817</c:v>
                </c:pt>
                <c:pt idx="58">
                  <c:v>482675.83904640208</c:v>
                </c:pt>
                <c:pt idx="59">
                  <c:v>341808.11649619468</c:v>
                </c:pt>
                <c:pt idx="60">
                  <c:v>351954.5820901905</c:v>
                </c:pt>
                <c:pt idx="61">
                  <c:v>325610.15128274873</c:v>
                </c:pt>
                <c:pt idx="62">
                  <c:v>312396.04072474892</c:v>
                </c:pt>
                <c:pt idx="63">
                  <c:v>342073.56101005489</c:v>
                </c:pt>
                <c:pt idx="64">
                  <c:v>280474.85957765899</c:v>
                </c:pt>
                <c:pt idx="65">
                  <c:v>293551.61014591146</c:v>
                </c:pt>
                <c:pt idx="66">
                  <c:v>178553.03697684762</c:v>
                </c:pt>
                <c:pt idx="67">
                  <c:v>217164.75531382998</c:v>
                </c:pt>
                <c:pt idx="68">
                  <c:v>231117.47821002576</c:v>
                </c:pt>
                <c:pt idx="69">
                  <c:v>163108.50645865119</c:v>
                </c:pt>
                <c:pt idx="70">
                  <c:v>184425.68857567167</c:v>
                </c:pt>
                <c:pt idx="71">
                  <c:v>124950.19680663206</c:v>
                </c:pt>
                <c:pt idx="72">
                  <c:v>147622.85049942054</c:v>
                </c:pt>
                <c:pt idx="73">
                  <c:v>117475.14938023298</c:v>
                </c:pt>
                <c:pt idx="74">
                  <c:v>84810.86817883623</c:v>
                </c:pt>
                <c:pt idx="75">
                  <c:v>119645.69207664661</c:v>
                </c:pt>
                <c:pt idx="76">
                  <c:v>71345.9853100615</c:v>
                </c:pt>
                <c:pt idx="77">
                  <c:v>103291.68234468238</c:v>
                </c:pt>
                <c:pt idx="78">
                  <c:v>102074.32661863574</c:v>
                </c:pt>
                <c:pt idx="79">
                  <c:v>80248.335391450222</c:v>
                </c:pt>
                <c:pt idx="80">
                  <c:v>68258.950249984526</c:v>
                </c:pt>
                <c:pt idx="81">
                  <c:v>61575.670811186566</c:v>
                </c:pt>
                <c:pt idx="82">
                  <c:v>46957.85473222813</c:v>
                </c:pt>
                <c:pt idx="83">
                  <c:v>52059.953631244869</c:v>
                </c:pt>
                <c:pt idx="84">
                  <c:v>23823.127255448642</c:v>
                </c:pt>
                <c:pt idx="85">
                  <c:v>34113.358145603204</c:v>
                </c:pt>
                <c:pt idx="86">
                  <c:v>15036.81766887698</c:v>
                </c:pt>
                <c:pt idx="87">
                  <c:v>21169.722806228245</c:v>
                </c:pt>
                <c:pt idx="88">
                  <c:v>18398.068037846744</c:v>
                </c:pt>
                <c:pt idx="89">
                  <c:v>11057.46619556175</c:v>
                </c:pt>
                <c:pt idx="90">
                  <c:v>7731.2556422721282</c:v>
                </c:pt>
                <c:pt idx="91">
                  <c:v>5209.970545269025</c:v>
                </c:pt>
                <c:pt idx="92">
                  <c:v>4022.7215724103244</c:v>
                </c:pt>
                <c:pt idx="93">
                  <c:v>2639.7044311185555</c:v>
                </c:pt>
                <c:pt idx="94">
                  <c:v>1456.742831647673</c:v>
                </c:pt>
                <c:pt idx="95">
                  <c:v>1623.1648723807687</c:v>
                </c:pt>
                <c:pt idx="96">
                  <c:v>494.852012347281</c:v>
                </c:pt>
                <c:pt idx="97">
                  <c:v>435.35652595667023</c:v>
                </c:pt>
                <c:pt idx="98">
                  <c:v>326.67572035454356</c:v>
                </c:pt>
                <c:pt idx="99">
                  <c:v>165.42607303032409</c:v>
                </c:pt>
                <c:pt idx="100">
                  <c:v>122.13365244243423</c:v>
                </c:pt>
              </c:numCache>
            </c:numRef>
          </c:val>
        </c:ser>
        <c:ser>
          <c:idx val="2"/>
          <c:order val="2"/>
          <c:tx>
            <c:v>2563 ; 2020</c:v>
          </c:tx>
          <c:cat>
            <c:numRef>
              <c:f>ProjM!$A$8:$A$108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ProjM!$L$8:$L$108</c:f>
              <c:numCache>
                <c:formatCode>#,##0</c:formatCode>
                <c:ptCount val="101"/>
                <c:pt idx="0">
                  <c:v>488716.02668888727</c:v>
                </c:pt>
                <c:pt idx="1">
                  <c:v>482480.50952208036</c:v>
                </c:pt>
                <c:pt idx="2">
                  <c:v>478887.05362635752</c:v>
                </c:pt>
                <c:pt idx="3">
                  <c:v>475113.36403255863</c:v>
                </c:pt>
                <c:pt idx="4">
                  <c:v>471739.4309274999</c:v>
                </c:pt>
                <c:pt idx="5">
                  <c:v>468982.55588756694</c:v>
                </c:pt>
                <c:pt idx="6">
                  <c:v>459934.89013746241</c:v>
                </c:pt>
                <c:pt idx="7">
                  <c:v>451434.18549852131</c:v>
                </c:pt>
                <c:pt idx="8">
                  <c:v>443378.04268187599</c:v>
                </c:pt>
                <c:pt idx="9">
                  <c:v>435743.1260357768</c:v>
                </c:pt>
                <c:pt idx="10">
                  <c:v>351839.00985451898</c:v>
                </c:pt>
                <c:pt idx="11">
                  <c:v>372127.909674706</c:v>
                </c:pt>
                <c:pt idx="12">
                  <c:v>402416.19564795366</c:v>
                </c:pt>
                <c:pt idx="13">
                  <c:v>448009.53756362753</c:v>
                </c:pt>
                <c:pt idx="14">
                  <c:v>413592.42782556132</c:v>
                </c:pt>
                <c:pt idx="15">
                  <c:v>432891.0513821792</c:v>
                </c:pt>
                <c:pt idx="16">
                  <c:v>432718.97110397235</c:v>
                </c:pt>
                <c:pt idx="17">
                  <c:v>463545.91340424254</c:v>
                </c:pt>
                <c:pt idx="18">
                  <c:v>456441.56463289453</c:v>
                </c:pt>
                <c:pt idx="19">
                  <c:v>446874.29654412292</c:v>
                </c:pt>
                <c:pt idx="20">
                  <c:v>532709.70625645434</c:v>
                </c:pt>
                <c:pt idx="21">
                  <c:v>473522.29075497168</c:v>
                </c:pt>
                <c:pt idx="22">
                  <c:v>538282.7205823824</c:v>
                </c:pt>
                <c:pt idx="23">
                  <c:v>597965.85135957657</c:v>
                </c:pt>
                <c:pt idx="24">
                  <c:v>646560.19247395161</c:v>
                </c:pt>
                <c:pt idx="25">
                  <c:v>531083.0298269653</c:v>
                </c:pt>
                <c:pt idx="26">
                  <c:v>473060.86704897473</c:v>
                </c:pt>
                <c:pt idx="27">
                  <c:v>569695.3511428372</c:v>
                </c:pt>
                <c:pt idx="28">
                  <c:v>637708.67451386165</c:v>
                </c:pt>
                <c:pt idx="29">
                  <c:v>425351.11867386103</c:v>
                </c:pt>
                <c:pt idx="30">
                  <c:v>559997.59742407454</c:v>
                </c:pt>
                <c:pt idx="31">
                  <c:v>506001.93944096426</c:v>
                </c:pt>
                <c:pt idx="32">
                  <c:v>498290.35615705565</c:v>
                </c:pt>
                <c:pt idx="33">
                  <c:v>560872.66487774369</c:v>
                </c:pt>
                <c:pt idx="34">
                  <c:v>502949.77139517799</c:v>
                </c:pt>
                <c:pt idx="35">
                  <c:v>562550.70818375121</c:v>
                </c:pt>
                <c:pt idx="36">
                  <c:v>467637.73148331995</c:v>
                </c:pt>
                <c:pt idx="37">
                  <c:v>552157.01166303398</c:v>
                </c:pt>
                <c:pt idx="38">
                  <c:v>546518.81068809982</c:v>
                </c:pt>
                <c:pt idx="39">
                  <c:v>519255.9613015303</c:v>
                </c:pt>
                <c:pt idx="40">
                  <c:v>643442.66227148182</c:v>
                </c:pt>
                <c:pt idx="41">
                  <c:v>429434.78415844066</c:v>
                </c:pt>
                <c:pt idx="42">
                  <c:v>531537.25613529573</c:v>
                </c:pt>
                <c:pt idx="43">
                  <c:v>546014.92036671005</c:v>
                </c:pt>
                <c:pt idx="44">
                  <c:v>488061.21569512284</c:v>
                </c:pt>
                <c:pt idx="45">
                  <c:v>562002.15845378023</c:v>
                </c:pt>
                <c:pt idx="46">
                  <c:v>513693.77937184664</c:v>
                </c:pt>
                <c:pt idx="47">
                  <c:v>511702.20034566749</c:v>
                </c:pt>
                <c:pt idx="48">
                  <c:v>538946.85761435563</c:v>
                </c:pt>
                <c:pt idx="49">
                  <c:v>484181.10164638871</c:v>
                </c:pt>
                <c:pt idx="50">
                  <c:v>607788.48573538312</c:v>
                </c:pt>
                <c:pt idx="51">
                  <c:v>421934.9854535482</c:v>
                </c:pt>
                <c:pt idx="52">
                  <c:v>583600.82106936269</c:v>
                </c:pt>
                <c:pt idx="53">
                  <c:v>540297.78728950978</c:v>
                </c:pt>
                <c:pt idx="54">
                  <c:v>404642.48784379108</c:v>
                </c:pt>
                <c:pt idx="55">
                  <c:v>576675.01047132525</c:v>
                </c:pt>
                <c:pt idx="56">
                  <c:v>440328.69031542598</c:v>
                </c:pt>
                <c:pt idx="57">
                  <c:v>450337.66587357799</c:v>
                </c:pt>
                <c:pt idx="58">
                  <c:v>492155.84679906839</c:v>
                </c:pt>
                <c:pt idx="59">
                  <c:v>382714.56654525822</c:v>
                </c:pt>
                <c:pt idx="60">
                  <c:v>469952.84213118732</c:v>
                </c:pt>
                <c:pt idx="61">
                  <c:v>301997.37422524713</c:v>
                </c:pt>
                <c:pt idx="62">
                  <c:v>393216.02587320417</c:v>
                </c:pt>
                <c:pt idx="63">
                  <c:v>449551.11804076511</c:v>
                </c:pt>
                <c:pt idx="64">
                  <c:v>316107.30666321784</c:v>
                </c:pt>
                <c:pt idx="65">
                  <c:v>322972.02446109115</c:v>
                </c:pt>
                <c:pt idx="66">
                  <c:v>296265.20093344263</c:v>
                </c:pt>
                <c:pt idx="67">
                  <c:v>281595.4329645735</c:v>
                </c:pt>
                <c:pt idx="68">
                  <c:v>305185.78232547711</c:v>
                </c:pt>
                <c:pt idx="69">
                  <c:v>247396.18425660257</c:v>
                </c:pt>
                <c:pt idx="70">
                  <c:v>255672.22545349249</c:v>
                </c:pt>
                <c:pt idx="71">
                  <c:v>153406.4092796997</c:v>
                </c:pt>
                <c:pt idx="72">
                  <c:v>183701.41492476832</c:v>
                </c:pt>
                <c:pt idx="73">
                  <c:v>192030.29182502354</c:v>
                </c:pt>
                <c:pt idx="74">
                  <c:v>132735.0431504093</c:v>
                </c:pt>
                <c:pt idx="75">
                  <c:v>146504.59553382508</c:v>
                </c:pt>
                <c:pt idx="76">
                  <c:v>96445.061787888582</c:v>
                </c:pt>
                <c:pt idx="77">
                  <c:v>110272.35931166887</c:v>
                </c:pt>
                <c:pt idx="78">
                  <c:v>84572.761522443587</c:v>
                </c:pt>
                <c:pt idx="79">
                  <c:v>58593.578160901314</c:v>
                </c:pt>
                <c:pt idx="80">
                  <c:v>78975.990888057873</c:v>
                </c:pt>
                <c:pt idx="81">
                  <c:v>44814.443165430028</c:v>
                </c:pt>
                <c:pt idx="82">
                  <c:v>61435.187512197648</c:v>
                </c:pt>
                <c:pt idx="83">
                  <c:v>57178.428135150629</c:v>
                </c:pt>
                <c:pt idx="84">
                  <c:v>42089.017154319998</c:v>
                </c:pt>
                <c:pt idx="85">
                  <c:v>33306.588385311021</c:v>
                </c:pt>
                <c:pt idx="86">
                  <c:v>27755.75072887856</c:v>
                </c:pt>
                <c:pt idx="87">
                  <c:v>19406.616230905347</c:v>
                </c:pt>
                <c:pt idx="88">
                  <c:v>19565.855575666945</c:v>
                </c:pt>
                <c:pt idx="89">
                  <c:v>8070.6959137529302</c:v>
                </c:pt>
                <c:pt idx="90">
                  <c:v>10318.756117748968</c:v>
                </c:pt>
                <c:pt idx="91">
                  <c:v>4017.2954272079173</c:v>
                </c:pt>
                <c:pt idx="92">
                  <c:v>4941.685042631244</c:v>
                </c:pt>
                <c:pt idx="93">
                  <c:v>3709.5448981346008</c:v>
                </c:pt>
                <c:pt idx="94">
                  <c:v>1902.2121508627138</c:v>
                </c:pt>
                <c:pt idx="95">
                  <c:v>1119.8034143863129</c:v>
                </c:pt>
                <c:pt idx="96">
                  <c:v>626.69728548506714</c:v>
                </c:pt>
                <c:pt idx="97">
                  <c:v>395.50266929872248</c:v>
                </c:pt>
                <c:pt idx="98">
                  <c:v>208.40848960709485</c:v>
                </c:pt>
                <c:pt idx="99">
                  <c:v>90.554421776804489</c:v>
                </c:pt>
                <c:pt idx="100">
                  <c:v>77.712132735247621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722240"/>
        <c:axId val="235723776"/>
      </c:areaChart>
      <c:catAx>
        <c:axId val="23572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235723776"/>
        <c:crosses val="autoZero"/>
        <c:auto val="1"/>
        <c:lblAlgn val="ctr"/>
        <c:lblOffset val="100"/>
        <c:noMultiLvlLbl val="0"/>
      </c:catAx>
      <c:valAx>
        <c:axId val="2357237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35722240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ProjF!$O$5</c:f>
          <c:strCache>
            <c:ptCount val="1"/>
            <c:pt idx="0">
              <c:v>ประชากรคาดประมาณเพศหญิง / Projected population of female</c:v>
            </c:pt>
          </c:strCache>
        </c:strRef>
      </c:tx>
      <c:layout/>
      <c:overlay val="0"/>
      <c:txPr>
        <a:bodyPr/>
        <a:lstStyle/>
        <a:p>
          <a:pPr>
            <a:defRPr sz="1000"/>
          </a:pPr>
          <a:endParaRPr lang="th-TH"/>
        </a:p>
      </c:txPr>
    </c:title>
    <c:autoTitleDeleted val="0"/>
    <c:plotArea>
      <c:layout/>
      <c:areaChart>
        <c:grouping val="standard"/>
        <c:varyColors val="0"/>
        <c:ser>
          <c:idx val="1"/>
          <c:order val="0"/>
          <c:tx>
            <c:v>2553 ; 2010</c:v>
          </c:tx>
          <c:cat>
            <c:numRef>
              <c:f>ProjF!$A$8:$A$108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ProjF!$B$8:$B$108</c:f>
              <c:numCache>
                <c:formatCode>#,##0</c:formatCode>
                <c:ptCount val="101"/>
                <c:pt idx="0">
                  <c:v>316967</c:v>
                </c:pt>
                <c:pt idx="1">
                  <c:v>356553</c:v>
                </c:pt>
                <c:pt idx="2">
                  <c:v>394398</c:v>
                </c:pt>
                <c:pt idx="3">
                  <c:v>415361</c:v>
                </c:pt>
                <c:pt idx="4">
                  <c:v>378088</c:v>
                </c:pt>
                <c:pt idx="5">
                  <c:v>412510</c:v>
                </c:pt>
                <c:pt idx="6">
                  <c:v>379549</c:v>
                </c:pt>
                <c:pt idx="7">
                  <c:v>427882</c:v>
                </c:pt>
                <c:pt idx="8">
                  <c:v>456473</c:v>
                </c:pt>
                <c:pt idx="9">
                  <c:v>435445</c:v>
                </c:pt>
                <c:pt idx="10">
                  <c:v>505770</c:v>
                </c:pt>
                <c:pt idx="11">
                  <c:v>461265</c:v>
                </c:pt>
                <c:pt idx="12">
                  <c:v>540009</c:v>
                </c:pt>
                <c:pt idx="13">
                  <c:v>588391</c:v>
                </c:pt>
                <c:pt idx="14">
                  <c:v>668771</c:v>
                </c:pt>
                <c:pt idx="15">
                  <c:v>487334</c:v>
                </c:pt>
                <c:pt idx="16">
                  <c:v>499912</c:v>
                </c:pt>
                <c:pt idx="17">
                  <c:v>533796</c:v>
                </c:pt>
                <c:pt idx="18">
                  <c:v>637598</c:v>
                </c:pt>
                <c:pt idx="19">
                  <c:v>393960</c:v>
                </c:pt>
                <c:pt idx="20">
                  <c:v>558498</c:v>
                </c:pt>
                <c:pt idx="21">
                  <c:v>455143</c:v>
                </c:pt>
                <c:pt idx="22">
                  <c:v>517635</c:v>
                </c:pt>
                <c:pt idx="23">
                  <c:v>504854</c:v>
                </c:pt>
                <c:pt idx="24">
                  <c:v>521314</c:v>
                </c:pt>
                <c:pt idx="25">
                  <c:v>530541</c:v>
                </c:pt>
                <c:pt idx="26">
                  <c:v>477493</c:v>
                </c:pt>
                <c:pt idx="27">
                  <c:v>541535</c:v>
                </c:pt>
                <c:pt idx="28">
                  <c:v>577018</c:v>
                </c:pt>
                <c:pt idx="29">
                  <c:v>491129</c:v>
                </c:pt>
                <c:pt idx="30">
                  <c:v>661198</c:v>
                </c:pt>
                <c:pt idx="31">
                  <c:v>429602</c:v>
                </c:pt>
                <c:pt idx="32">
                  <c:v>541190</c:v>
                </c:pt>
                <c:pt idx="33">
                  <c:v>552774</c:v>
                </c:pt>
                <c:pt idx="34">
                  <c:v>486248</c:v>
                </c:pt>
                <c:pt idx="35">
                  <c:v>613872</c:v>
                </c:pt>
                <c:pt idx="36">
                  <c:v>552403</c:v>
                </c:pt>
                <c:pt idx="37">
                  <c:v>512651</c:v>
                </c:pt>
                <c:pt idx="38">
                  <c:v>613504</c:v>
                </c:pt>
                <c:pt idx="39">
                  <c:v>531611</c:v>
                </c:pt>
                <c:pt idx="40">
                  <c:v>674718</c:v>
                </c:pt>
                <c:pt idx="41">
                  <c:v>458021</c:v>
                </c:pt>
                <c:pt idx="42">
                  <c:v>630101</c:v>
                </c:pt>
                <c:pt idx="43">
                  <c:v>585129</c:v>
                </c:pt>
                <c:pt idx="44">
                  <c:v>482282</c:v>
                </c:pt>
                <c:pt idx="45">
                  <c:v>636810</c:v>
                </c:pt>
                <c:pt idx="46">
                  <c:v>519696</c:v>
                </c:pt>
                <c:pt idx="47">
                  <c:v>517155</c:v>
                </c:pt>
                <c:pt idx="48">
                  <c:v>593536</c:v>
                </c:pt>
                <c:pt idx="49">
                  <c:v>466484</c:v>
                </c:pt>
                <c:pt idx="50">
                  <c:v>559762</c:v>
                </c:pt>
                <c:pt idx="51">
                  <c:v>371697</c:v>
                </c:pt>
                <c:pt idx="52">
                  <c:v>449059</c:v>
                </c:pt>
                <c:pt idx="53">
                  <c:v>565062</c:v>
                </c:pt>
                <c:pt idx="54">
                  <c:v>408552</c:v>
                </c:pt>
                <c:pt idx="55">
                  <c:v>410335</c:v>
                </c:pt>
                <c:pt idx="56">
                  <c:v>389080</c:v>
                </c:pt>
                <c:pt idx="57">
                  <c:v>359306</c:v>
                </c:pt>
                <c:pt idx="58">
                  <c:v>387601</c:v>
                </c:pt>
                <c:pt idx="59">
                  <c:v>345024</c:v>
                </c:pt>
                <c:pt idx="60">
                  <c:v>372233</c:v>
                </c:pt>
                <c:pt idx="61">
                  <c:v>250458</c:v>
                </c:pt>
                <c:pt idx="62">
                  <c:v>281509</c:v>
                </c:pt>
                <c:pt idx="63">
                  <c:v>274211</c:v>
                </c:pt>
                <c:pt idx="64">
                  <c:v>203165</c:v>
                </c:pt>
                <c:pt idx="65">
                  <c:v>246414</c:v>
                </c:pt>
                <c:pt idx="66">
                  <c:v>185582</c:v>
                </c:pt>
                <c:pt idx="67">
                  <c:v>196559</c:v>
                </c:pt>
                <c:pt idx="68">
                  <c:v>180710</c:v>
                </c:pt>
                <c:pt idx="69">
                  <c:v>132512</c:v>
                </c:pt>
                <c:pt idx="70">
                  <c:v>214130</c:v>
                </c:pt>
                <c:pt idx="71">
                  <c:v>133260</c:v>
                </c:pt>
                <c:pt idx="72">
                  <c:v>189009</c:v>
                </c:pt>
                <c:pt idx="73">
                  <c:v>175084</c:v>
                </c:pt>
                <c:pt idx="74">
                  <c:v>161120</c:v>
                </c:pt>
                <c:pt idx="75">
                  <c:v>160172</c:v>
                </c:pt>
                <c:pt idx="76">
                  <c:v>134401</c:v>
                </c:pt>
                <c:pt idx="77">
                  <c:v>116101</c:v>
                </c:pt>
                <c:pt idx="78">
                  <c:v>142332</c:v>
                </c:pt>
                <c:pt idx="79">
                  <c:v>71346</c:v>
                </c:pt>
                <c:pt idx="80">
                  <c:v>112886</c:v>
                </c:pt>
                <c:pt idx="81">
                  <c:v>62626</c:v>
                </c:pt>
                <c:pt idx="82">
                  <c:v>80641</c:v>
                </c:pt>
                <c:pt idx="83">
                  <c:v>75757</c:v>
                </c:pt>
                <c:pt idx="84">
                  <c:v>60191</c:v>
                </c:pt>
                <c:pt idx="85">
                  <c:v>53119</c:v>
                </c:pt>
                <c:pt idx="86">
                  <c:v>43134</c:v>
                </c:pt>
                <c:pt idx="87">
                  <c:v>35749</c:v>
                </c:pt>
                <c:pt idx="88">
                  <c:v>28251</c:v>
                </c:pt>
                <c:pt idx="89">
                  <c:v>18839</c:v>
                </c:pt>
                <c:pt idx="90">
                  <c:v>24965</c:v>
                </c:pt>
                <c:pt idx="91">
                  <c:v>10037</c:v>
                </c:pt>
                <c:pt idx="92">
                  <c:v>11969</c:v>
                </c:pt>
                <c:pt idx="93">
                  <c:v>11445</c:v>
                </c:pt>
                <c:pt idx="94">
                  <c:v>5947</c:v>
                </c:pt>
                <c:pt idx="95">
                  <c:v>6158</c:v>
                </c:pt>
                <c:pt idx="96">
                  <c:v>6528</c:v>
                </c:pt>
                <c:pt idx="97">
                  <c:v>4025</c:v>
                </c:pt>
                <c:pt idx="98">
                  <c:v>10323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ser>
          <c:idx val="2"/>
          <c:order val="1"/>
          <c:tx>
            <c:v>2558 ; 2015</c:v>
          </c:tx>
          <c:cat>
            <c:numRef>
              <c:f>ProjF!$A$8:$A$108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ProjF!$G$8:$G$108</c:f>
              <c:numCache>
                <c:formatCode>#,##0</c:formatCode>
                <c:ptCount val="101"/>
                <c:pt idx="0">
                  <c:v>451155.17992760334</c:v>
                </c:pt>
                <c:pt idx="1">
                  <c:v>439640.98812458059</c:v>
                </c:pt>
                <c:pt idx="2">
                  <c:v>431442.99349836278</c:v>
                </c:pt>
                <c:pt idx="3">
                  <c:v>423624.98007609794</c:v>
                </c:pt>
                <c:pt idx="4">
                  <c:v>416176.93303186446</c:v>
                </c:pt>
                <c:pt idx="5">
                  <c:v>313844.10519422643</c:v>
                </c:pt>
                <c:pt idx="6">
                  <c:v>355646.37305543164</c:v>
                </c:pt>
                <c:pt idx="7">
                  <c:v>393497.55492667435</c:v>
                </c:pt>
                <c:pt idx="8">
                  <c:v>414557.13421720703</c:v>
                </c:pt>
                <c:pt idx="9">
                  <c:v>377504.32752869808</c:v>
                </c:pt>
                <c:pt idx="10">
                  <c:v>412048.49020806822</c:v>
                </c:pt>
                <c:pt idx="11">
                  <c:v>379224.68000260426</c:v>
                </c:pt>
                <c:pt idx="12">
                  <c:v>427571.56004415115</c:v>
                </c:pt>
                <c:pt idx="13">
                  <c:v>456149.37163404591</c:v>
                </c:pt>
                <c:pt idx="14">
                  <c:v>435111.2145773255</c:v>
                </c:pt>
                <c:pt idx="15">
                  <c:v>505315.55070437118</c:v>
                </c:pt>
                <c:pt idx="16">
                  <c:v>460766.63957355841</c:v>
                </c:pt>
                <c:pt idx="17">
                  <c:v>539320.25590520853</c:v>
                </c:pt>
                <c:pt idx="18">
                  <c:v>587517.89547150466</c:v>
                </c:pt>
                <c:pt idx="19">
                  <c:v>667646.59939098381</c:v>
                </c:pt>
                <c:pt idx="20">
                  <c:v>486436.05579322093</c:v>
                </c:pt>
                <c:pt idx="21">
                  <c:v>498934.59125762881</c:v>
                </c:pt>
                <c:pt idx="22">
                  <c:v>532705.62349675735</c:v>
                </c:pt>
                <c:pt idx="23">
                  <c:v>636256.17430240393</c:v>
                </c:pt>
                <c:pt idx="24">
                  <c:v>393111.7456990779</c:v>
                </c:pt>
                <c:pt idx="25">
                  <c:v>557261.98372079828</c:v>
                </c:pt>
                <c:pt idx="26">
                  <c:v>454097.15134997776</c:v>
                </c:pt>
                <c:pt idx="27">
                  <c:v>516395.36447864026</c:v>
                </c:pt>
                <c:pt idx="28">
                  <c:v>503595.56806698308</c:v>
                </c:pt>
                <c:pt idx="29">
                  <c:v>519956.98108849331</c:v>
                </c:pt>
                <c:pt idx="30">
                  <c:v>529101.55148384138</c:v>
                </c:pt>
                <c:pt idx="31">
                  <c:v>476150.6131851853</c:v>
                </c:pt>
                <c:pt idx="32">
                  <c:v>539953.45806507778</c:v>
                </c:pt>
                <c:pt idx="33">
                  <c:v>575255.73396648385</c:v>
                </c:pt>
                <c:pt idx="34">
                  <c:v>489557.58375267207</c:v>
                </c:pt>
                <c:pt idx="35">
                  <c:v>658962.79115064291</c:v>
                </c:pt>
                <c:pt idx="36">
                  <c:v>428050.71859717049</c:v>
                </c:pt>
                <c:pt idx="37">
                  <c:v>539097.87518810364</c:v>
                </c:pt>
                <c:pt idx="38">
                  <c:v>550469.58771427767</c:v>
                </c:pt>
                <c:pt idx="39">
                  <c:v>484049.55412763957</c:v>
                </c:pt>
                <c:pt idx="40">
                  <c:v>610858.1417477025</c:v>
                </c:pt>
                <c:pt idx="41">
                  <c:v>549449.67368843907</c:v>
                </c:pt>
                <c:pt idx="42">
                  <c:v>509660.89477724273</c:v>
                </c:pt>
                <c:pt idx="43">
                  <c:v>609598.04966966866</c:v>
                </c:pt>
                <c:pt idx="44">
                  <c:v>527910.43439129798</c:v>
                </c:pt>
                <c:pt idx="45">
                  <c:v>669579.49437727709</c:v>
                </c:pt>
                <c:pt idx="46">
                  <c:v>454205.34192463575</c:v>
                </c:pt>
                <c:pt idx="47">
                  <c:v>624355.15140273981</c:v>
                </c:pt>
                <c:pt idx="48">
                  <c:v>579290.00871148391</c:v>
                </c:pt>
                <c:pt idx="49">
                  <c:v>477014.23151345016</c:v>
                </c:pt>
                <c:pt idx="50">
                  <c:v>629200.02106815611</c:v>
                </c:pt>
                <c:pt idx="51">
                  <c:v>512889.70988141408</c:v>
                </c:pt>
                <c:pt idx="52">
                  <c:v>509744.823088195</c:v>
                </c:pt>
                <c:pt idx="53">
                  <c:v>584250.00839364657</c:v>
                </c:pt>
                <c:pt idx="54">
                  <c:v>458532.81822207611</c:v>
                </c:pt>
                <c:pt idx="55">
                  <c:v>549390.61850238568</c:v>
                </c:pt>
                <c:pt idx="56">
                  <c:v>364242.09501867904</c:v>
                </c:pt>
                <c:pt idx="57">
                  <c:v>439308.24744692078</c:v>
                </c:pt>
                <c:pt idx="58">
                  <c:v>551776.60196004983</c:v>
                </c:pt>
                <c:pt idx="59">
                  <c:v>398135.97309228085</c:v>
                </c:pt>
                <c:pt idx="60">
                  <c:v>398968.30667197646</c:v>
                </c:pt>
                <c:pt idx="61">
                  <c:v>377302.96169850859</c:v>
                </c:pt>
                <c:pt idx="62">
                  <c:v>347406.26552512916</c:v>
                </c:pt>
                <c:pt idx="63">
                  <c:v>373545.74729115871</c:v>
                </c:pt>
                <c:pt idx="64">
                  <c:v>331320.23677617969</c:v>
                </c:pt>
                <c:pt idx="65">
                  <c:v>356029.18814459088</c:v>
                </c:pt>
                <c:pt idx="66">
                  <c:v>238528.20384208488</c:v>
                </c:pt>
                <c:pt idx="67">
                  <c:v>266809.37429900735</c:v>
                </c:pt>
                <c:pt idx="68">
                  <c:v>258465.33478043202</c:v>
                </c:pt>
                <c:pt idx="69">
                  <c:v>190291.85332805978</c:v>
                </c:pt>
                <c:pt idx="70">
                  <c:v>229117.90803154802</c:v>
                </c:pt>
                <c:pt idx="71">
                  <c:v>171086.31880436011</c:v>
                </c:pt>
                <c:pt idx="72">
                  <c:v>179415.0460916459</c:v>
                </c:pt>
                <c:pt idx="73">
                  <c:v>163061.02154124819</c:v>
                </c:pt>
                <c:pt idx="74">
                  <c:v>117991.03894508696</c:v>
                </c:pt>
                <c:pt idx="75">
                  <c:v>187763.72183350971</c:v>
                </c:pt>
                <c:pt idx="76">
                  <c:v>114823.40101950862</c:v>
                </c:pt>
                <c:pt idx="77">
                  <c:v>159612.33384241504</c:v>
                </c:pt>
                <c:pt idx="78">
                  <c:v>144470.06027241153</c:v>
                </c:pt>
                <c:pt idx="79">
                  <c:v>129466.92036902469</c:v>
                </c:pt>
                <c:pt idx="80">
                  <c:v>124863.43835652666</c:v>
                </c:pt>
                <c:pt idx="81">
                  <c:v>101201.81897846809</c:v>
                </c:pt>
                <c:pt idx="82">
                  <c:v>84062.880722825066</c:v>
                </c:pt>
                <c:pt idx="83">
                  <c:v>98619.078123902844</c:v>
                </c:pt>
                <c:pt idx="84">
                  <c:v>47062.208027237873</c:v>
                </c:pt>
                <c:pt idx="85">
                  <c:v>70499.932830227321</c:v>
                </c:pt>
                <c:pt idx="86">
                  <c:v>36821.169142342718</c:v>
                </c:pt>
                <c:pt idx="87">
                  <c:v>44352.936825646779</c:v>
                </c:pt>
                <c:pt idx="88">
                  <c:v>38708.980958027925</c:v>
                </c:pt>
                <c:pt idx="89">
                  <c:v>28360.04910794957</c:v>
                </c:pt>
                <c:pt idx="90">
                  <c:v>22894.982642423722</c:v>
                </c:pt>
                <c:pt idx="91">
                  <c:v>16848.172592660772</c:v>
                </c:pt>
                <c:pt idx="92">
                  <c:v>12542.551157094867</c:v>
                </c:pt>
                <c:pt idx="93">
                  <c:v>8820.8741800014577</c:v>
                </c:pt>
                <c:pt idx="94">
                  <c:v>5183.7566028766951</c:v>
                </c:pt>
                <c:pt idx="95">
                  <c:v>5991.4713568765583</c:v>
                </c:pt>
                <c:pt idx="96">
                  <c:v>2079.4667247280386</c:v>
                </c:pt>
                <c:pt idx="97">
                  <c:v>2114.8799272636252</c:v>
                </c:pt>
                <c:pt idx="98">
                  <c:v>1702.0411610233205</c:v>
                </c:pt>
                <c:pt idx="99">
                  <c:v>733.62460876370244</c:v>
                </c:pt>
                <c:pt idx="100">
                  <c:v>620.16978000542883</c:v>
                </c:pt>
              </c:numCache>
            </c:numRef>
          </c:val>
        </c:ser>
        <c:ser>
          <c:idx val="3"/>
          <c:order val="2"/>
          <c:tx>
            <c:v>2563 ; 2020</c:v>
          </c:tx>
          <c:spPr>
            <a:ln w="25400">
              <a:noFill/>
            </a:ln>
          </c:spPr>
          <c:cat>
            <c:numRef>
              <c:f>ProjF!$A$8:$A$108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ProjF!$L$8:$L$108</c:f>
              <c:numCache>
                <c:formatCode>#,##0</c:formatCode>
                <c:ptCount val="101"/>
                <c:pt idx="0">
                  <c:v>465443.83494179748</c:v>
                </c:pt>
                <c:pt idx="1">
                  <c:v>459806.73147482815</c:v>
                </c:pt>
                <c:pt idx="2">
                  <c:v>456454.03211496101</c:v>
                </c:pt>
                <c:pt idx="3">
                  <c:v>452929.78506420209</c:v>
                </c:pt>
                <c:pt idx="4">
                  <c:v>449786.89849417197</c:v>
                </c:pt>
                <c:pt idx="5">
                  <c:v>447232.77698080899</c:v>
                </c:pt>
                <c:pt idx="6">
                  <c:v>438654.98993430298</c:v>
                </c:pt>
                <c:pt idx="7">
                  <c:v>430574.1600160629</c:v>
                </c:pt>
                <c:pt idx="8">
                  <c:v>422901.7970169622</c:v>
                </c:pt>
                <c:pt idx="9">
                  <c:v>415610.20844135538</c:v>
                </c:pt>
                <c:pt idx="10">
                  <c:v>313534.3904643103</c:v>
                </c:pt>
                <c:pt idx="11">
                  <c:v>355378.33206524933</c:v>
                </c:pt>
                <c:pt idx="12">
                  <c:v>393245.76740172575</c:v>
                </c:pt>
                <c:pt idx="13">
                  <c:v>414297.94116482959</c:v>
                </c:pt>
                <c:pt idx="14">
                  <c:v>377249.15105409344</c:v>
                </c:pt>
                <c:pt idx="15">
                  <c:v>411722.00952904241</c:v>
                </c:pt>
                <c:pt idx="16">
                  <c:v>378863.37889203464</c:v>
                </c:pt>
                <c:pt idx="17">
                  <c:v>427090.66218193027</c:v>
                </c:pt>
                <c:pt idx="18">
                  <c:v>455552.46551025391</c:v>
                </c:pt>
                <c:pt idx="19">
                  <c:v>434466.07179001014</c:v>
                </c:pt>
                <c:pt idx="20">
                  <c:v>504494.42610882479</c:v>
                </c:pt>
                <c:pt idx="21">
                  <c:v>459972.13327649923</c:v>
                </c:pt>
                <c:pt idx="22">
                  <c:v>538348.65344497364</c:v>
                </c:pt>
                <c:pt idx="23">
                  <c:v>586427.42473685706</c:v>
                </c:pt>
                <c:pt idx="24">
                  <c:v>666378.75852928218</c:v>
                </c:pt>
                <c:pt idx="25">
                  <c:v>485486.60813241079</c:v>
                </c:pt>
                <c:pt idx="26">
                  <c:v>497923.46054683841</c:v>
                </c:pt>
                <c:pt idx="27">
                  <c:v>531580.49846422463</c:v>
                </c:pt>
                <c:pt idx="28">
                  <c:v>634857.41985888919</c:v>
                </c:pt>
                <c:pt idx="29">
                  <c:v>392209.23688504338</c:v>
                </c:pt>
                <c:pt idx="30">
                  <c:v>555928.49841376755</c:v>
                </c:pt>
                <c:pt idx="31">
                  <c:v>452971.21460690955</c:v>
                </c:pt>
                <c:pt idx="32">
                  <c:v>515065.24077392375</c:v>
                </c:pt>
                <c:pt idx="33">
                  <c:v>502239.06365880609</c:v>
                </c:pt>
                <c:pt idx="34">
                  <c:v>518489.67133205407</c:v>
                </c:pt>
                <c:pt idx="35">
                  <c:v>527523.99471450143</c:v>
                </c:pt>
                <c:pt idx="36">
                  <c:v>474634.1524858101</c:v>
                </c:pt>
                <c:pt idx="37">
                  <c:v>538112.42927227623</c:v>
                </c:pt>
                <c:pt idx="38">
                  <c:v>573140.5677480693</c:v>
                </c:pt>
                <c:pt idx="39">
                  <c:v>487605.31564568222</c:v>
                </c:pt>
                <c:pt idx="40">
                  <c:v>656109.20707271504</c:v>
                </c:pt>
                <c:pt idx="41">
                  <c:v>426032.15002973092</c:v>
                </c:pt>
                <c:pt idx="42">
                  <c:v>536324.32876309555</c:v>
                </c:pt>
                <c:pt idx="43">
                  <c:v>547378.17884110217</c:v>
                </c:pt>
                <c:pt idx="44">
                  <c:v>481077.27425142284</c:v>
                </c:pt>
                <c:pt idx="45">
                  <c:v>606754.26952980878</c:v>
                </c:pt>
                <c:pt idx="46">
                  <c:v>545411.68255753024</c:v>
                </c:pt>
                <c:pt idx="47">
                  <c:v>505560.78680498205</c:v>
                </c:pt>
                <c:pt idx="48">
                  <c:v>604231.22223273781</c:v>
                </c:pt>
                <c:pt idx="49">
                  <c:v>522823.06735249551</c:v>
                </c:pt>
                <c:pt idx="50">
                  <c:v>662519.50469763915</c:v>
                </c:pt>
                <c:pt idx="51">
                  <c:v>448956.48303767375</c:v>
                </c:pt>
                <c:pt idx="52">
                  <c:v>616460.78881875251</c:v>
                </c:pt>
                <c:pt idx="53">
                  <c:v>571291.98108354013</c:v>
                </c:pt>
                <c:pt idx="54">
                  <c:v>469838.57254740415</c:v>
                </c:pt>
                <c:pt idx="55">
                  <c:v>618910.6391626324</c:v>
                </c:pt>
                <c:pt idx="56">
                  <c:v>503809.90154025372</c:v>
                </c:pt>
                <c:pt idx="57">
                  <c:v>499974.20813244762</c:v>
                </c:pt>
                <c:pt idx="58">
                  <c:v>572123.13334027678</c:v>
                </c:pt>
                <c:pt idx="59">
                  <c:v>448211.4430140726</c:v>
                </c:pt>
                <c:pt idx="60">
                  <c:v>535952.62373513065</c:v>
                </c:pt>
                <c:pt idx="61">
                  <c:v>354505.71877355158</c:v>
                </c:pt>
                <c:pt idx="62">
                  <c:v>426458.0084961743</c:v>
                </c:pt>
                <c:pt idx="63">
                  <c:v>534101.89137073373</c:v>
                </c:pt>
                <c:pt idx="64">
                  <c:v>384164.87582050159</c:v>
                </c:pt>
                <c:pt idx="65">
                  <c:v>383621.05608921242</c:v>
                </c:pt>
                <c:pt idx="66">
                  <c:v>361418.77395512082</c:v>
                </c:pt>
                <c:pt idx="67">
                  <c:v>331369.18511932029</c:v>
                </c:pt>
                <c:pt idx="68">
                  <c:v>354578.51733494562</c:v>
                </c:pt>
                <c:pt idx="69">
                  <c:v>312751.0019806847</c:v>
                </c:pt>
                <c:pt idx="70">
                  <c:v>333917.38112084701</c:v>
                </c:pt>
                <c:pt idx="71">
                  <c:v>222036.37072912633</c:v>
                </c:pt>
                <c:pt idx="72">
                  <c:v>246201.01337127059</c:v>
                </c:pt>
                <c:pt idx="73">
                  <c:v>236099.08127528979</c:v>
                </c:pt>
                <c:pt idx="74">
                  <c:v>171804.34044097553</c:v>
                </c:pt>
                <c:pt idx="75">
                  <c:v>204088.35843719589</c:v>
                </c:pt>
                <c:pt idx="76">
                  <c:v>150069.55104909954</c:v>
                </c:pt>
                <c:pt idx="77">
                  <c:v>154615.62958310678</c:v>
                </c:pt>
                <c:pt idx="78">
                  <c:v>137695.46319332233</c:v>
                </c:pt>
                <c:pt idx="79">
                  <c:v>97344.115726437056</c:v>
                </c:pt>
                <c:pt idx="80">
                  <c:v>150846.12041066607</c:v>
                </c:pt>
                <c:pt idx="81">
                  <c:v>89486.521410696645</c:v>
                </c:pt>
                <c:pt idx="82">
                  <c:v>120198.72463437534</c:v>
                </c:pt>
                <c:pt idx="83">
                  <c:v>104689.61526324201</c:v>
                </c:pt>
                <c:pt idx="84">
                  <c:v>89874.271790737417</c:v>
                </c:pt>
                <c:pt idx="85">
                  <c:v>82641.042844834185</c:v>
                </c:pt>
                <c:pt idx="86">
                  <c:v>63551.902831538966</c:v>
                </c:pt>
                <c:pt idx="87">
                  <c:v>49814.237251796891</c:v>
                </c:pt>
                <c:pt idx="88">
                  <c:v>54822.876086817334</c:v>
                </c:pt>
                <c:pt idx="89">
                  <c:v>24388.224728847043</c:v>
                </c:pt>
                <c:pt idx="90">
                  <c:v>33827.894029066418</c:v>
                </c:pt>
                <c:pt idx="91">
                  <c:v>16230.801347590022</c:v>
                </c:pt>
                <c:pt idx="92">
                  <c:v>17828.4873726812</c:v>
                </c:pt>
                <c:pt idx="93">
                  <c:v>14080.741503204732</c:v>
                </c:pt>
                <c:pt idx="94">
                  <c:v>9261.2465836604133</c:v>
                </c:pt>
                <c:pt idx="95">
                  <c:v>6655.9898783190638</c:v>
                </c:pt>
                <c:pt idx="96">
                  <c:v>4324.856756617989</c:v>
                </c:pt>
                <c:pt idx="97">
                  <c:v>2815.6106251393066</c:v>
                </c:pt>
                <c:pt idx="98">
                  <c:v>1713.7752687322538</c:v>
                </c:pt>
                <c:pt idx="99">
                  <c:v>861.90987121068088</c:v>
                </c:pt>
                <c:pt idx="100">
                  <c:v>842.25133256023673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447232"/>
        <c:axId val="196485888"/>
      </c:areaChart>
      <c:catAx>
        <c:axId val="1964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96485888"/>
        <c:crosses val="autoZero"/>
        <c:auto val="1"/>
        <c:lblAlgn val="ctr"/>
        <c:lblOffset val="100"/>
        <c:noMultiLvlLbl val="0"/>
      </c:catAx>
      <c:valAx>
        <c:axId val="1964858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96447232"/>
        <c:crosses val="autoZero"/>
        <c:crossBetween val="midCat"/>
      </c:valAx>
    </c:plotArea>
    <c:legend>
      <c:legendPos val="b"/>
      <c:layout/>
      <c:overlay val="0"/>
    </c:legend>
    <c:plotVisOnly val="1"/>
    <c:dispBlanksAs val="zero"/>
    <c:showDLblsOverMax val="0"/>
  </c:chart>
  <c:txPr>
    <a:bodyPr/>
    <a:lstStyle/>
    <a:p>
      <a:pPr>
        <a:defRPr sz="900"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'Ass Fert'!$I$5</c:f>
          <c:strCache>
            <c:ptCount val="1"/>
            <c:pt idx="0">
              <c:v>รูปแบบอัตราวัยเจริญพันธุ์ รายอายุ / Fertility pattern by single age</c:v>
            </c:pt>
          </c:strCache>
        </c:strRef>
      </c:tx>
      <c:layout/>
      <c:overlay val="0"/>
      <c:txPr>
        <a:bodyPr/>
        <a:lstStyle/>
        <a:p>
          <a:pPr>
            <a:defRPr sz="1200"/>
          </a:pPr>
          <a:endParaRPr lang="th-TH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2553 ; 2010</c:v>
          </c:tx>
          <c:marker>
            <c:symbol val="none"/>
          </c:marker>
          <c:cat>
            <c:numRef>
              <c:f>'Fertility Rate SPRAGUE'!$A$8:$A$42</c:f>
              <c:numCache>
                <c:formatCode>General_)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'Fertility Rate SPRAGUE'!$B$8:$B$42</c:f>
              <c:numCache>
                <c:formatCode>0.00000</c:formatCode>
                <c:ptCount val="35"/>
                <c:pt idx="0">
                  <c:v>1.1904000000000133E-3</c:v>
                </c:pt>
                <c:pt idx="1">
                  <c:v>1.4440000000000034E-3</c:v>
                </c:pt>
                <c:pt idx="2">
                  <c:v>6.1319999999999994E-3</c:v>
                </c:pt>
                <c:pt idx="3">
                  <c:v>1.4488000000000003E-2</c:v>
                </c:pt>
                <c:pt idx="4">
                  <c:v>2.5745599999999997E-2</c:v>
                </c:pt>
                <c:pt idx="5">
                  <c:v>3.9138400000000011E-2</c:v>
                </c:pt>
                <c:pt idx="6">
                  <c:v>5.390000000000001E-2</c:v>
                </c:pt>
                <c:pt idx="7">
                  <c:v>6.9263999999999992E-2</c:v>
                </c:pt>
                <c:pt idx="8">
                  <c:v>8.446399999999997E-2</c:v>
                </c:pt>
                <c:pt idx="9">
                  <c:v>9.8733599999999991E-2</c:v>
                </c:pt>
                <c:pt idx="10">
                  <c:v>0.11283919999999997</c:v>
                </c:pt>
                <c:pt idx="11">
                  <c:v>0.12754719999999997</c:v>
                </c:pt>
                <c:pt idx="12">
                  <c:v>0.1344272</c:v>
                </c:pt>
                <c:pt idx="13">
                  <c:v>0.12964719999999996</c:v>
                </c:pt>
                <c:pt idx="14">
                  <c:v>0.11703919999999998</c:v>
                </c:pt>
                <c:pt idx="15">
                  <c:v>0.10450319999999999</c:v>
                </c:pt>
                <c:pt idx="16">
                  <c:v>9.0742399999999987E-2</c:v>
                </c:pt>
                <c:pt idx="17">
                  <c:v>7.7642400000000014E-2</c:v>
                </c:pt>
                <c:pt idx="18">
                  <c:v>6.703039999999999E-2</c:v>
                </c:pt>
                <c:pt idx="19">
                  <c:v>5.8081600000000004E-2</c:v>
                </c:pt>
                <c:pt idx="20">
                  <c:v>4.8075199999999998E-2</c:v>
                </c:pt>
                <c:pt idx="21">
                  <c:v>3.7472800000000001E-2</c:v>
                </c:pt>
                <c:pt idx="22">
                  <c:v>2.8564800000000005E-2</c:v>
                </c:pt>
                <c:pt idx="23">
                  <c:v>2.2196799999999999E-2</c:v>
                </c:pt>
                <c:pt idx="24">
                  <c:v>1.7690399999999998E-2</c:v>
                </c:pt>
                <c:pt idx="25">
                  <c:v>1.3452800000000004E-2</c:v>
                </c:pt>
                <c:pt idx="26">
                  <c:v>9.7199999999999995E-3</c:v>
                </c:pt>
                <c:pt idx="27">
                  <c:v>6.7279999999999996E-3</c:v>
                </c:pt>
                <c:pt idx="28">
                  <c:v>4.4080000000000022E-3</c:v>
                </c:pt>
                <c:pt idx="29">
                  <c:v>2.6912000000000004E-3</c:v>
                </c:pt>
                <c:pt idx="30">
                  <c:v>1.5088000000000011E-3</c:v>
                </c:pt>
                <c:pt idx="31">
                  <c:v>7.9200000000000104E-4</c:v>
                </c:pt>
                <c:pt idx="32">
                  <c:v>4.720000000000002E-4</c:v>
                </c:pt>
                <c:pt idx="33">
                  <c:v>4.8000000000000039E-4</c:v>
                </c:pt>
                <c:pt idx="34">
                  <c:v>7.4720000000000168E-4</c:v>
                </c:pt>
              </c:numCache>
            </c:numRef>
          </c:val>
          <c:smooth val="0"/>
        </c:ser>
        <c:ser>
          <c:idx val="1"/>
          <c:order val="1"/>
          <c:tx>
            <c:v>2558 ; 2015</c:v>
          </c:tx>
          <c:marker>
            <c:symbol val="none"/>
          </c:marker>
          <c:cat>
            <c:numRef>
              <c:f>'Fertility Rate SPRAGUE'!$A$8:$A$42</c:f>
              <c:numCache>
                <c:formatCode>General_)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'Fertility Rate SPRAGUE'!$E$8:$E$42</c:f>
              <c:numCache>
                <c:formatCode>0.00000</c:formatCode>
                <c:ptCount val="35"/>
                <c:pt idx="0">
                  <c:v>1.6461599999999993E-2</c:v>
                </c:pt>
                <c:pt idx="1">
                  <c:v>1.2716000000000007E-2</c:v>
                </c:pt>
                <c:pt idx="2">
                  <c:v>1.4428000000000003E-2</c:v>
                </c:pt>
                <c:pt idx="3">
                  <c:v>2.0712000000000008E-2</c:v>
                </c:pt>
                <c:pt idx="4">
                  <c:v>3.0682399999999992E-2</c:v>
                </c:pt>
                <c:pt idx="5">
                  <c:v>4.3453599999999995E-2</c:v>
                </c:pt>
                <c:pt idx="6">
                  <c:v>5.8139999999999997E-2</c:v>
                </c:pt>
                <c:pt idx="7">
                  <c:v>7.3856000000000005E-2</c:v>
                </c:pt>
                <c:pt idx="8">
                  <c:v>8.971599999999999E-2</c:v>
                </c:pt>
                <c:pt idx="9">
                  <c:v>0.10483440000000001</c:v>
                </c:pt>
                <c:pt idx="10">
                  <c:v>0.12007839999999999</c:v>
                </c:pt>
                <c:pt idx="11">
                  <c:v>0.13631519999999997</c:v>
                </c:pt>
                <c:pt idx="12">
                  <c:v>0.1438952</c:v>
                </c:pt>
                <c:pt idx="13">
                  <c:v>0.1384272</c:v>
                </c:pt>
                <c:pt idx="14">
                  <c:v>0.12428399999999998</c:v>
                </c:pt>
                <c:pt idx="15">
                  <c:v>0.110376</c:v>
                </c:pt>
                <c:pt idx="16">
                  <c:v>9.5096799999999967E-2</c:v>
                </c:pt>
                <c:pt idx="17">
                  <c:v>8.1164799999999981E-2</c:v>
                </c:pt>
                <c:pt idx="18">
                  <c:v>7.0888799999999988E-2</c:v>
                </c:pt>
                <c:pt idx="19">
                  <c:v>6.2973599999999991E-2</c:v>
                </c:pt>
                <c:pt idx="20">
                  <c:v>5.3814400000000005E-2</c:v>
                </c:pt>
                <c:pt idx="21">
                  <c:v>4.4131200000000002E-2</c:v>
                </c:pt>
                <c:pt idx="22">
                  <c:v>3.5527200000000009E-2</c:v>
                </c:pt>
                <c:pt idx="23">
                  <c:v>2.8443199999999998E-2</c:v>
                </c:pt>
                <c:pt idx="24">
                  <c:v>2.2584000000000003E-2</c:v>
                </c:pt>
                <c:pt idx="25">
                  <c:v>1.7212800000000004E-2</c:v>
                </c:pt>
                <c:pt idx="26">
                  <c:v>1.2476000000000001E-2</c:v>
                </c:pt>
                <c:pt idx="27">
                  <c:v>8.5199999999999998E-3</c:v>
                </c:pt>
                <c:pt idx="28">
                  <c:v>5.3439999999999989E-3</c:v>
                </c:pt>
                <c:pt idx="29">
                  <c:v>2.9471999999999996E-3</c:v>
                </c:pt>
                <c:pt idx="30">
                  <c:v>1.3288000000000006E-3</c:v>
                </c:pt>
                <c:pt idx="31">
                  <c:v>4.8799999999999885E-4</c:v>
                </c:pt>
                <c:pt idx="32">
                  <c:v>4.2399999999999903E-4</c:v>
                </c:pt>
                <c:pt idx="33">
                  <c:v>1.1360000000000025E-3</c:v>
                </c:pt>
                <c:pt idx="34">
                  <c:v>2.6232000000000061E-3</c:v>
                </c:pt>
              </c:numCache>
            </c:numRef>
          </c:val>
          <c:smooth val="0"/>
        </c:ser>
        <c:ser>
          <c:idx val="2"/>
          <c:order val="2"/>
          <c:tx>
            <c:v>2563 ; 2020</c:v>
          </c:tx>
          <c:marker>
            <c:symbol val="none"/>
          </c:marker>
          <c:cat>
            <c:numRef>
              <c:f>'Fertility Rate SPRAGUE'!$A$8:$A$42</c:f>
              <c:numCache>
                <c:formatCode>General_)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'Fertility Rate SPRAGUE'!$H$8:$H$42</c:f>
              <c:numCache>
                <c:formatCode>0.00000</c:formatCode>
                <c:ptCount val="35"/>
                <c:pt idx="0">
                  <c:v>2.4856000000000097E-3</c:v>
                </c:pt>
                <c:pt idx="1">
                  <c:v>2.6879999999999981E-3</c:v>
                </c:pt>
                <c:pt idx="2">
                  <c:v>7.9319999999999998E-3</c:v>
                </c:pt>
                <c:pt idx="3">
                  <c:v>1.7344000000000009E-2</c:v>
                </c:pt>
                <c:pt idx="4">
                  <c:v>3.0050400000000005E-2</c:v>
                </c:pt>
                <c:pt idx="5">
                  <c:v>4.5177600000000005E-2</c:v>
                </c:pt>
                <c:pt idx="6">
                  <c:v>6.1852000000000011E-2</c:v>
                </c:pt>
                <c:pt idx="7">
                  <c:v>7.9200000000000007E-2</c:v>
                </c:pt>
                <c:pt idx="8">
                  <c:v>9.6347999999999989E-2</c:v>
                </c:pt>
                <c:pt idx="9">
                  <c:v>0.11242240000000002</c:v>
                </c:pt>
                <c:pt idx="10">
                  <c:v>0.12832560000000001</c:v>
                </c:pt>
                <c:pt idx="11">
                  <c:v>0.14495999999999998</c:v>
                </c:pt>
                <c:pt idx="12">
                  <c:v>0.15257199999999999</c:v>
                </c:pt>
                <c:pt idx="13">
                  <c:v>0.14673599999999998</c:v>
                </c:pt>
                <c:pt idx="14">
                  <c:v>0.13190640000000001</c:v>
                </c:pt>
                <c:pt idx="15">
                  <c:v>0.1171992</c:v>
                </c:pt>
                <c:pt idx="16">
                  <c:v>0.10107439999999999</c:v>
                </c:pt>
                <c:pt idx="17">
                  <c:v>8.5990399999999995E-2</c:v>
                </c:pt>
                <c:pt idx="18">
                  <c:v>7.4182399999999982E-2</c:v>
                </c:pt>
                <c:pt idx="19">
                  <c:v>6.4553599999999989E-2</c:v>
                </c:pt>
                <c:pt idx="20">
                  <c:v>5.3687199999999997E-2</c:v>
                </c:pt>
                <c:pt idx="21">
                  <c:v>4.2164799999999995E-2</c:v>
                </c:pt>
                <c:pt idx="22">
                  <c:v>3.2492800000000009E-2</c:v>
                </c:pt>
                <c:pt idx="23">
                  <c:v>2.5548799999999997E-2</c:v>
                </c:pt>
                <c:pt idx="24">
                  <c:v>2.06064E-2</c:v>
                </c:pt>
                <c:pt idx="25">
                  <c:v>1.5976799999999999E-2</c:v>
                </c:pt>
                <c:pt idx="26">
                  <c:v>1.1895999999999999E-2</c:v>
                </c:pt>
                <c:pt idx="27">
                  <c:v>8.6E-3</c:v>
                </c:pt>
                <c:pt idx="28">
                  <c:v>6.0040000000000007E-3</c:v>
                </c:pt>
                <c:pt idx="29">
                  <c:v>4.0232000000000011E-3</c:v>
                </c:pt>
                <c:pt idx="30">
                  <c:v>2.572800000000001E-3</c:v>
                </c:pt>
                <c:pt idx="31">
                  <c:v>1.5679999999999993E-3</c:v>
                </c:pt>
                <c:pt idx="32">
                  <c:v>9.2399999999999893E-4</c:v>
                </c:pt>
                <c:pt idx="33">
                  <c:v>5.5600000000000137E-4</c:v>
                </c:pt>
                <c:pt idx="34">
                  <c:v>3.7920000000000488E-4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05472"/>
        <c:axId val="233707008"/>
      </c:lineChart>
      <c:catAx>
        <c:axId val="233705472"/>
        <c:scaling>
          <c:orientation val="minMax"/>
        </c:scaling>
        <c:delete val="0"/>
        <c:axPos val="b"/>
        <c:numFmt formatCode="General_)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th-TH"/>
          </a:p>
        </c:txPr>
        <c:crossAx val="233707008"/>
        <c:crosses val="autoZero"/>
        <c:auto val="1"/>
        <c:lblAlgn val="ctr"/>
        <c:lblOffset val="100"/>
        <c:noMultiLvlLbl val="0"/>
      </c:catAx>
      <c:valAx>
        <c:axId val="233707008"/>
        <c:scaling>
          <c:orientation val="minMax"/>
        </c:scaling>
        <c:delete val="0"/>
        <c:axPos val="l"/>
        <c:majorGridlines/>
        <c:numFmt formatCode="0.00" sourceLinked="0"/>
        <c:majorTickMark val="none"/>
        <c:minorTickMark val="none"/>
        <c:tickLblPos val="nextTo"/>
        <c:spPr>
          <a:ln w="9525">
            <a:noFill/>
          </a:ln>
        </c:spPr>
        <c:crossAx val="2337054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Newborn!$A$1</c:f>
          <c:strCache>
            <c:ptCount val="1"/>
            <c:pt idx="0">
              <c:v>ประมาณการเด็กแรกเกิด / Projected number of Newborns</c:v>
            </c:pt>
          </c:strCache>
        </c:strRef>
      </c:tx>
      <c:layout/>
      <c:overlay val="0"/>
      <c:txPr>
        <a:bodyPr/>
        <a:lstStyle/>
        <a:p>
          <a:pPr>
            <a:defRPr sz="1100"/>
          </a:pPr>
          <a:endParaRPr lang="th-TH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Newborn!$A$11</c:f>
              <c:strCache>
                <c:ptCount val="1"/>
                <c:pt idx="0">
                  <c:v>เพศชาย / Male</c:v>
                </c:pt>
              </c:strCache>
            </c:strRef>
          </c:tx>
          <c:marker>
            <c:symbol val="none"/>
          </c:marker>
          <c:cat>
            <c:multiLvlStrRef>
              <c:f>Newborn!$D$4:$M$5</c:f>
              <c:multiLvlStrCache>
                <c:ptCount val="10"/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</c:lvl>
                <c:lvl>
                  <c:pt idx="0">
                    <c:v>2554</c:v>
                  </c:pt>
                  <c:pt idx="1">
                    <c:v>2555</c:v>
                  </c:pt>
                  <c:pt idx="2">
                    <c:v>2556</c:v>
                  </c:pt>
                  <c:pt idx="3">
                    <c:v>2557</c:v>
                  </c:pt>
                  <c:pt idx="4">
                    <c:v>2558</c:v>
                  </c:pt>
                  <c:pt idx="5">
                    <c:v>2559</c:v>
                  </c:pt>
                  <c:pt idx="6">
                    <c:v>2560</c:v>
                  </c:pt>
                  <c:pt idx="7">
                    <c:v>2561</c:v>
                  </c:pt>
                  <c:pt idx="8">
                    <c:v>2562</c:v>
                  </c:pt>
                  <c:pt idx="9">
                    <c:v>2563</c:v>
                  </c:pt>
                </c:lvl>
              </c:multiLvlStrCache>
            </c:multiLvlStrRef>
          </c:cat>
          <c:val>
            <c:numRef>
              <c:f>Newborn!$D$11:$M$11</c:f>
              <c:numCache>
                <c:formatCode>#,##0</c:formatCode>
                <c:ptCount val="10"/>
                <c:pt idx="0">
                  <c:v>441005.04656867625</c:v>
                </c:pt>
                <c:pt idx="1">
                  <c:v>448571.12797978462</c:v>
                </c:pt>
                <c:pt idx="2">
                  <c:v>456525.66660323384</c:v>
                </c:pt>
                <c:pt idx="3">
                  <c:v>464878.65334407799</c:v>
                </c:pt>
                <c:pt idx="4">
                  <c:v>473712.93892398343</c:v>
                </c:pt>
                <c:pt idx="5">
                  <c:v>476104.14679574856</c:v>
                </c:pt>
                <c:pt idx="6">
                  <c:v>479122.7154511488</c:v>
                </c:pt>
                <c:pt idx="7">
                  <c:v>482548.13508557068</c:v>
                </c:pt>
                <c:pt idx="8">
                  <c:v>485795.46124347072</c:v>
                </c:pt>
                <c:pt idx="9">
                  <c:v>488716.02668888727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Newborn!$A$12</c:f>
              <c:strCache>
                <c:ptCount val="1"/>
                <c:pt idx="0">
                  <c:v>เพศหญิง / Female</c:v>
                </c:pt>
              </c:strCache>
            </c:strRef>
          </c:tx>
          <c:marker>
            <c:symbol val="none"/>
          </c:marker>
          <c:cat>
            <c:multiLvlStrRef>
              <c:f>Newborn!$D$4:$M$5</c:f>
              <c:multiLvlStrCache>
                <c:ptCount val="10"/>
                <c:lvl>
                  <c:pt idx="0">
                    <c:v>2011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2014</c:v>
                  </c:pt>
                  <c:pt idx="4">
                    <c:v>2015</c:v>
                  </c:pt>
                  <c:pt idx="5">
                    <c:v>2016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  <c:pt idx="9">
                    <c:v>2020</c:v>
                  </c:pt>
                </c:lvl>
                <c:lvl>
                  <c:pt idx="0">
                    <c:v>2554</c:v>
                  </c:pt>
                  <c:pt idx="1">
                    <c:v>2555</c:v>
                  </c:pt>
                  <c:pt idx="2">
                    <c:v>2556</c:v>
                  </c:pt>
                  <c:pt idx="3">
                    <c:v>2557</c:v>
                  </c:pt>
                  <c:pt idx="4">
                    <c:v>2558</c:v>
                  </c:pt>
                  <c:pt idx="5">
                    <c:v>2559</c:v>
                  </c:pt>
                  <c:pt idx="6">
                    <c:v>2560</c:v>
                  </c:pt>
                  <c:pt idx="7">
                    <c:v>2561</c:v>
                  </c:pt>
                  <c:pt idx="8">
                    <c:v>2562</c:v>
                  </c:pt>
                  <c:pt idx="9">
                    <c:v>2563</c:v>
                  </c:pt>
                </c:lvl>
              </c:multiLvlStrCache>
            </c:multiLvlStrRef>
          </c:cat>
          <c:val>
            <c:numRef>
              <c:f>Newborn!$D$12:$M$12</c:f>
              <c:numCache>
                <c:formatCode>#,##0</c:formatCode>
                <c:ptCount val="10"/>
                <c:pt idx="0">
                  <c:v>420004.8062558822</c:v>
                </c:pt>
                <c:pt idx="1">
                  <c:v>427210.59807598538</c:v>
                </c:pt>
                <c:pt idx="2">
                  <c:v>434786.34914593701</c:v>
                </c:pt>
                <c:pt idx="3">
                  <c:v>442741.57461340766</c:v>
                </c:pt>
                <c:pt idx="4">
                  <c:v>451155.17992760334</c:v>
                </c:pt>
                <c:pt idx="5">
                  <c:v>453432.52075785585</c:v>
                </c:pt>
                <c:pt idx="6">
                  <c:v>456307.34804871317</c:v>
                </c:pt>
                <c:pt idx="7">
                  <c:v>459569.65246244834</c:v>
                </c:pt>
                <c:pt idx="8">
                  <c:v>462662.34404140071</c:v>
                </c:pt>
                <c:pt idx="9">
                  <c:v>465443.83494179748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64928"/>
        <c:axId val="235481344"/>
      </c:lineChart>
      <c:catAx>
        <c:axId val="234764928"/>
        <c:scaling>
          <c:orientation val="minMax"/>
        </c:scaling>
        <c:delete val="0"/>
        <c:axPos val="b"/>
        <c:majorTickMark val="none"/>
        <c:minorTickMark val="none"/>
        <c:tickLblPos val="nextTo"/>
        <c:crossAx val="235481344"/>
        <c:crosses val="autoZero"/>
        <c:auto val="1"/>
        <c:lblAlgn val="ctr"/>
        <c:lblOffset val="100"/>
        <c:noMultiLvlLbl val="0"/>
      </c:catAx>
      <c:valAx>
        <c:axId val="2354813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34764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'Mortality Table'!$K$8:$M$8</c:f>
          <c:strCache>
            <c:ptCount val="1"/>
            <c:pt idx="0">
              <c:v>อัตราเสียชีวิตใหม่ เพศชาย / new mortality rate (qx(M)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2553 ; 2010</c:v>
          </c:tx>
          <c:marker>
            <c:symbol val="none"/>
          </c:marker>
          <c:cat>
            <c:numRef>
              <c:f>'Mortality Table'!$A$10:$A$110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'Mortality Table'!$K$10:$K$109</c:f>
              <c:numCache>
                <c:formatCode>0.0000</c:formatCode>
                <c:ptCount val="100"/>
                <c:pt idx="0">
                  <c:v>8.4468050199938624E-3</c:v>
                </c:pt>
                <c:pt idx="1">
                  <c:v>7.4530632529357598E-4</c:v>
                </c:pt>
                <c:pt idx="2">
                  <c:v>7.4530632529357598E-4</c:v>
                </c:pt>
                <c:pt idx="3">
                  <c:v>7.4530632529357598E-4</c:v>
                </c:pt>
                <c:pt idx="4">
                  <c:v>7.4530632529357598E-4</c:v>
                </c:pt>
                <c:pt idx="5">
                  <c:v>5.1343324631335241E-4</c:v>
                </c:pt>
                <c:pt idx="6">
                  <c:v>3.3124725568603382E-4</c:v>
                </c:pt>
                <c:pt idx="7">
                  <c:v>1.9874835341162028E-4</c:v>
                </c:pt>
                <c:pt idx="8">
                  <c:v>9.9374176705810141E-5</c:v>
                </c:pt>
                <c:pt idx="9">
                  <c:v>6.624945113720677E-5</c:v>
                </c:pt>
                <c:pt idx="10">
                  <c:v>6.624945113720677E-5</c:v>
                </c:pt>
                <c:pt idx="11">
                  <c:v>1.1593653949011181E-4</c:v>
                </c:pt>
                <c:pt idx="12">
                  <c:v>1.8218599062731858E-4</c:v>
                </c:pt>
                <c:pt idx="13">
                  <c:v>2.9812253011743042E-4</c:v>
                </c:pt>
                <c:pt idx="14">
                  <c:v>4.3062143239184391E-4</c:v>
                </c:pt>
                <c:pt idx="15">
                  <c:v>6.1280742301916249E-4</c:v>
                </c:pt>
                <c:pt idx="16">
                  <c:v>7.6186868807787773E-4</c:v>
                </c:pt>
                <c:pt idx="17">
                  <c:v>9.1092995313659297E-4</c:v>
                </c:pt>
                <c:pt idx="18">
                  <c:v>1.0599912181953083E-3</c:v>
                </c:pt>
                <c:pt idx="19">
                  <c:v>1.1924901204697217E-3</c:v>
                </c:pt>
                <c:pt idx="20">
                  <c:v>1.3084266599598334E-3</c:v>
                </c:pt>
                <c:pt idx="21">
                  <c:v>1.4243631994499454E-3</c:v>
                </c:pt>
                <c:pt idx="22">
                  <c:v>1.5071750133714538E-3</c:v>
                </c:pt>
                <c:pt idx="23">
                  <c:v>1.5734244645086606E-3</c:v>
                </c:pt>
                <c:pt idx="24">
                  <c:v>1.6396739156458672E-3</c:v>
                </c:pt>
                <c:pt idx="25">
                  <c:v>1.6893610039987726E-3</c:v>
                </c:pt>
                <c:pt idx="26">
                  <c:v>1.7059233667830742E-3</c:v>
                </c:pt>
                <c:pt idx="27">
                  <c:v>1.7059233667830742E-3</c:v>
                </c:pt>
                <c:pt idx="28">
                  <c:v>1.6893610039987726E-3</c:v>
                </c:pt>
                <c:pt idx="29">
                  <c:v>1.6727986412144707E-3</c:v>
                </c:pt>
                <c:pt idx="30">
                  <c:v>1.6065491900772639E-3</c:v>
                </c:pt>
                <c:pt idx="31">
                  <c:v>1.5899868272929623E-3</c:v>
                </c:pt>
                <c:pt idx="32">
                  <c:v>1.5899868272929623E-3</c:v>
                </c:pt>
                <c:pt idx="33">
                  <c:v>1.6065491900772639E-3</c:v>
                </c:pt>
                <c:pt idx="34">
                  <c:v>1.6396739156458672E-3</c:v>
                </c:pt>
                <c:pt idx="35">
                  <c:v>1.7224857295673756E-3</c:v>
                </c:pt>
                <c:pt idx="36">
                  <c:v>1.8218599062731859E-3</c:v>
                </c:pt>
                <c:pt idx="37">
                  <c:v>1.9543588085475993E-3</c:v>
                </c:pt>
                <c:pt idx="38">
                  <c:v>2.1199824363906166E-3</c:v>
                </c:pt>
                <c:pt idx="39">
                  <c:v>2.3021684270179347E-3</c:v>
                </c:pt>
                <c:pt idx="40">
                  <c:v>2.5671662315667619E-3</c:v>
                </c:pt>
                <c:pt idx="41">
                  <c:v>2.815601673331287E-3</c:v>
                </c:pt>
                <c:pt idx="42">
                  <c:v>3.0805994778801147E-3</c:v>
                </c:pt>
                <c:pt idx="43">
                  <c:v>3.3621596452132431E-3</c:v>
                </c:pt>
                <c:pt idx="44">
                  <c:v>3.6768445381149756E-3</c:v>
                </c:pt>
                <c:pt idx="45">
                  <c:v>3.9418423426638028E-3</c:v>
                </c:pt>
                <c:pt idx="46">
                  <c:v>4.3724637750556464E-3</c:v>
                </c:pt>
                <c:pt idx="47">
                  <c:v>4.8858970213689987E-3</c:v>
                </c:pt>
                <c:pt idx="48">
                  <c:v>5.4655797188195576E-3</c:v>
                </c:pt>
                <c:pt idx="49">
                  <c:v>6.1115118674073239E-3</c:v>
                </c:pt>
                <c:pt idx="50">
                  <c:v>7.0390041833282187E-3</c:v>
                </c:pt>
                <c:pt idx="51">
                  <c:v>7.7677481458374919E-3</c:v>
                </c:pt>
                <c:pt idx="52">
                  <c:v>8.4964921083467669E-3</c:v>
                </c:pt>
                <c:pt idx="53">
                  <c:v>9.2417984336403431E-3</c:v>
                </c:pt>
                <c:pt idx="54">
                  <c:v>1.0003667121718221E-2</c:v>
                </c:pt>
                <c:pt idx="55">
                  <c:v>1.0633036907521685E-2</c:v>
                </c:pt>
                <c:pt idx="56">
                  <c:v>1.1527404497873976E-2</c:v>
                </c:pt>
                <c:pt idx="57">
                  <c:v>1.2554270990500681E-2</c:v>
                </c:pt>
                <c:pt idx="58">
                  <c:v>1.3697074022617496E-2</c:v>
                </c:pt>
                <c:pt idx="59">
                  <c:v>1.5022063045361632E-2</c:v>
                </c:pt>
                <c:pt idx="60">
                  <c:v>1.6645174598223199E-2</c:v>
                </c:pt>
                <c:pt idx="61">
                  <c:v>1.8251723788300464E-2</c:v>
                </c:pt>
                <c:pt idx="62">
                  <c:v>2.0007334243436443E-2</c:v>
                </c:pt>
                <c:pt idx="63">
                  <c:v>2.1945130689199739E-2</c:v>
                </c:pt>
                <c:pt idx="64">
                  <c:v>2.4065113125590353E-2</c:v>
                </c:pt>
                <c:pt idx="65">
                  <c:v>2.6549467543235606E-2</c:v>
                </c:pt>
                <c:pt idx="66">
                  <c:v>2.9116633774802368E-2</c:v>
                </c:pt>
                <c:pt idx="67">
                  <c:v>3.1948797810917959E-2</c:v>
                </c:pt>
                <c:pt idx="68">
                  <c:v>3.5112209102719581E-2</c:v>
                </c:pt>
                <c:pt idx="69">
                  <c:v>3.8673117101344447E-2</c:v>
                </c:pt>
                <c:pt idx="70">
                  <c:v>4.2234025099969305E-2</c:v>
                </c:pt>
                <c:pt idx="71">
                  <c:v>4.6970860856279592E-2</c:v>
                </c:pt>
                <c:pt idx="72">
                  <c:v>5.2486127663452058E-2</c:v>
                </c:pt>
                <c:pt idx="73">
                  <c:v>5.8846074972623903E-2</c:v>
                </c:pt>
                <c:pt idx="74">
                  <c:v>6.6100389872148044E-2</c:v>
                </c:pt>
                <c:pt idx="75">
                  <c:v>7.4712818519984917E-2</c:v>
                </c:pt>
                <c:pt idx="76">
                  <c:v>8.3722743874645039E-2</c:v>
                </c:pt>
                <c:pt idx="77">
                  <c:v>9.3560787368520248E-2</c:v>
                </c:pt>
                <c:pt idx="78">
                  <c:v>0.10429319845274773</c:v>
                </c:pt>
                <c:pt idx="79">
                  <c:v>0.11595310185289613</c:v>
                </c:pt>
                <c:pt idx="80">
                  <c:v>0.1284576857550439</c:v>
                </c:pt>
                <c:pt idx="81">
                  <c:v>0.14220444686601433</c:v>
                </c:pt>
                <c:pt idx="82">
                  <c:v>0.1570774486463172</c:v>
                </c:pt>
                <c:pt idx="83">
                  <c:v>0.17314294054708984</c:v>
                </c:pt>
                <c:pt idx="84">
                  <c:v>0.19045060965668512</c:v>
                </c:pt>
                <c:pt idx="85">
                  <c:v>0.2089838936123187</c:v>
                </c:pt>
                <c:pt idx="86">
                  <c:v>0.22892497840461798</c:v>
                </c:pt>
                <c:pt idx="87">
                  <c:v>0.25022417694522991</c:v>
                </c:pt>
                <c:pt idx="88">
                  <c:v>0.27293117632250752</c:v>
                </c:pt>
                <c:pt idx="89">
                  <c:v>0.29701285181088216</c:v>
                </c:pt>
                <c:pt idx="90">
                  <c:v>0.32299919901945157</c:v>
                </c:pt>
                <c:pt idx="91">
                  <c:v>0.34966460310217728</c:v>
                </c:pt>
                <c:pt idx="92">
                  <c:v>0.37758874675650989</c:v>
                </c:pt>
                <c:pt idx="93">
                  <c:v>0.40680475470801813</c:v>
                </c:pt>
                <c:pt idx="94">
                  <c:v>0.43734575168227047</c:v>
                </c:pt>
                <c:pt idx="95">
                  <c:v>0.46917861295369823</c:v>
                </c:pt>
                <c:pt idx="96">
                  <c:v>0.50233646324787029</c:v>
                </c:pt>
                <c:pt idx="97">
                  <c:v>0.53676961547643343</c:v>
                </c:pt>
                <c:pt idx="98">
                  <c:v>0.57249463200217221</c:v>
                </c:pt>
                <c:pt idx="99">
                  <c:v>0.60944526337394933</c:v>
                </c:pt>
              </c:numCache>
            </c:numRef>
          </c:val>
          <c:smooth val="0"/>
        </c:ser>
        <c:ser>
          <c:idx val="1"/>
          <c:order val="1"/>
          <c:tx>
            <c:v>2563 ; 2015</c:v>
          </c:tx>
          <c:marker>
            <c:symbol val="none"/>
          </c:marker>
          <c:cat>
            <c:numRef>
              <c:f>'Mortality Table'!$A$10:$A$110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'Mortality Table'!$L$10:$L$109</c:f>
              <c:numCache>
                <c:formatCode>0.0000</c:formatCode>
                <c:ptCount val="100"/>
                <c:pt idx="0">
                  <c:v>7.5094970432857538E-3</c:v>
                </c:pt>
                <c:pt idx="1">
                  <c:v>6.6260268028991943E-4</c:v>
                </c:pt>
                <c:pt idx="2">
                  <c:v>6.6260268028991943E-4</c:v>
                </c:pt>
                <c:pt idx="3">
                  <c:v>6.6260268028991943E-4</c:v>
                </c:pt>
                <c:pt idx="4">
                  <c:v>6.6260268028991943E-4</c:v>
                </c:pt>
                <c:pt idx="5">
                  <c:v>4.5645962419972228E-4</c:v>
                </c:pt>
                <c:pt idx="6">
                  <c:v>2.944900801288531E-4</c:v>
                </c:pt>
                <c:pt idx="7">
                  <c:v>1.7669404807731185E-4</c:v>
                </c:pt>
                <c:pt idx="8">
                  <c:v>8.8347024038655926E-5</c:v>
                </c:pt>
                <c:pt idx="9">
                  <c:v>5.889801602577062E-5</c:v>
                </c:pt>
                <c:pt idx="10">
                  <c:v>5.889801602577062E-5</c:v>
                </c:pt>
                <c:pt idx="11">
                  <c:v>1.0307152804509856E-4</c:v>
                </c:pt>
                <c:pt idx="12">
                  <c:v>1.619695440708692E-4</c:v>
                </c:pt>
                <c:pt idx="13">
                  <c:v>2.6504107211596781E-4</c:v>
                </c:pt>
                <c:pt idx="14">
                  <c:v>3.8283710416750895E-4</c:v>
                </c:pt>
                <c:pt idx="15">
                  <c:v>5.4480664823837812E-4</c:v>
                </c:pt>
                <c:pt idx="16">
                  <c:v>6.7732718429636205E-4</c:v>
                </c:pt>
                <c:pt idx="17">
                  <c:v>8.0984772035434598E-4</c:v>
                </c:pt>
                <c:pt idx="18">
                  <c:v>9.4236825641232991E-4</c:v>
                </c:pt>
                <c:pt idx="19">
                  <c:v>1.0601642884638712E-3</c:v>
                </c:pt>
                <c:pt idx="20">
                  <c:v>1.1632358165089697E-3</c:v>
                </c:pt>
                <c:pt idx="21">
                  <c:v>1.2663073445540682E-3</c:v>
                </c:pt>
                <c:pt idx="22">
                  <c:v>1.3399298645862814E-3</c:v>
                </c:pt>
                <c:pt idx="23">
                  <c:v>1.3988278806120521E-3</c:v>
                </c:pt>
                <c:pt idx="24">
                  <c:v>1.4577258966378228E-3</c:v>
                </c:pt>
                <c:pt idx="25">
                  <c:v>1.5018994086571508E-3</c:v>
                </c:pt>
                <c:pt idx="26">
                  <c:v>1.5166239126635935E-3</c:v>
                </c:pt>
                <c:pt idx="27">
                  <c:v>1.5166239126635935E-3</c:v>
                </c:pt>
                <c:pt idx="28">
                  <c:v>1.5018994086571508E-3</c:v>
                </c:pt>
                <c:pt idx="29">
                  <c:v>1.487174904650708E-3</c:v>
                </c:pt>
                <c:pt idx="30">
                  <c:v>1.4282768886249375E-3</c:v>
                </c:pt>
                <c:pt idx="31">
                  <c:v>1.4135523846184948E-3</c:v>
                </c:pt>
                <c:pt idx="32">
                  <c:v>1.4135523846184948E-3</c:v>
                </c:pt>
                <c:pt idx="33">
                  <c:v>1.4282768886249375E-3</c:v>
                </c:pt>
                <c:pt idx="34">
                  <c:v>1.4577258966378228E-3</c:v>
                </c:pt>
                <c:pt idx="35">
                  <c:v>1.5313484166700358E-3</c:v>
                </c:pt>
                <c:pt idx="36">
                  <c:v>1.619695440708692E-3</c:v>
                </c:pt>
                <c:pt idx="37">
                  <c:v>1.7374914727602332E-3</c:v>
                </c:pt>
                <c:pt idx="38">
                  <c:v>1.8847365128246598E-3</c:v>
                </c:pt>
                <c:pt idx="39">
                  <c:v>2.0467060568955288E-3</c:v>
                </c:pt>
                <c:pt idx="40">
                  <c:v>2.2822981209986112E-3</c:v>
                </c:pt>
                <c:pt idx="41">
                  <c:v>2.5031656810952508E-3</c:v>
                </c:pt>
                <c:pt idx="42">
                  <c:v>2.7387577451983337E-3</c:v>
                </c:pt>
                <c:pt idx="43">
                  <c:v>2.9890743133078588E-3</c:v>
                </c:pt>
                <c:pt idx="44">
                  <c:v>3.2688398894302694E-3</c:v>
                </c:pt>
                <c:pt idx="45">
                  <c:v>3.5044319535333518E-3</c:v>
                </c:pt>
                <c:pt idx="46">
                  <c:v>3.8872690577008606E-3</c:v>
                </c:pt>
                <c:pt idx="47">
                  <c:v>4.3437286819005827E-3</c:v>
                </c:pt>
                <c:pt idx="48">
                  <c:v>4.8590863221260753E-3</c:v>
                </c:pt>
                <c:pt idx="49">
                  <c:v>5.4333419783773396E-3</c:v>
                </c:pt>
                <c:pt idx="50">
                  <c:v>6.2579142027381282E-3</c:v>
                </c:pt>
                <c:pt idx="51">
                  <c:v>6.905792379021604E-3</c:v>
                </c:pt>
                <c:pt idx="52">
                  <c:v>7.5536705553050816E-3</c:v>
                </c:pt>
                <c:pt idx="53">
                  <c:v>8.2162732355949997E-3</c:v>
                </c:pt>
                <c:pt idx="54">
                  <c:v>8.8936004198913628E-3</c:v>
                </c:pt>
                <c:pt idx="55">
                  <c:v>9.4531315721361839E-3</c:v>
                </c:pt>
                <c:pt idx="56">
                  <c:v>1.0248254788484087E-2</c:v>
                </c:pt>
                <c:pt idx="57">
                  <c:v>1.1161174036883532E-2</c:v>
                </c:pt>
                <c:pt idx="58">
                  <c:v>1.2177164813328074E-2</c:v>
                </c:pt>
                <c:pt idx="59">
                  <c:v>1.3355125133843487E-2</c:v>
                </c:pt>
                <c:pt idx="60">
                  <c:v>1.4798126526474867E-2</c:v>
                </c:pt>
                <c:pt idx="61">
                  <c:v>1.6226403415099806E-2</c:v>
                </c:pt>
                <c:pt idx="62">
                  <c:v>1.7787200839782726E-2</c:v>
                </c:pt>
                <c:pt idx="63">
                  <c:v>1.9509967808536515E-2</c:v>
                </c:pt>
                <c:pt idx="64">
                  <c:v>2.1394704321361174E-2</c:v>
                </c:pt>
                <c:pt idx="65">
                  <c:v>2.3603379922327573E-2</c:v>
                </c:pt>
                <c:pt idx="66">
                  <c:v>2.5885678043326182E-2</c:v>
                </c:pt>
                <c:pt idx="67">
                  <c:v>2.8403568228427881E-2</c:v>
                </c:pt>
                <c:pt idx="68">
                  <c:v>3.1215948493658427E-2</c:v>
                </c:pt>
                <c:pt idx="69">
                  <c:v>3.4381716855043598E-2</c:v>
                </c:pt>
                <c:pt idx="70">
                  <c:v>3.7547485216428762E-2</c:v>
                </c:pt>
                <c:pt idx="71">
                  <c:v>4.1758693362271365E-2</c:v>
                </c:pt>
                <c:pt idx="72">
                  <c:v>4.6661953196416771E-2</c:v>
                </c:pt>
                <c:pt idx="73">
                  <c:v>5.2316162734890745E-2</c:v>
                </c:pt>
                <c:pt idx="74">
                  <c:v>5.8765495489712632E-2</c:v>
                </c:pt>
                <c:pt idx="75">
                  <c:v>6.6422237573062801E-2</c:v>
                </c:pt>
                <c:pt idx="76">
                  <c:v>7.4432367752567605E-2</c:v>
                </c:pt>
                <c:pt idx="77">
                  <c:v>8.317872313239455E-2</c:v>
                </c:pt>
                <c:pt idx="78">
                  <c:v>9.2720201728569387E-2</c:v>
                </c:pt>
                <c:pt idx="79">
                  <c:v>0.10308625254910503</c:v>
                </c:pt>
                <c:pt idx="80">
                  <c:v>0.11420325307396922</c:v>
                </c:pt>
                <c:pt idx="81">
                  <c:v>0.12642459139931664</c:v>
                </c:pt>
                <c:pt idx="82">
                  <c:v>0.13964719599710212</c:v>
                </c:pt>
                <c:pt idx="83">
                  <c:v>0.15392996488335148</c:v>
                </c:pt>
                <c:pt idx="84">
                  <c:v>0.16931707157008408</c:v>
                </c:pt>
                <c:pt idx="85">
                  <c:v>0.18579379155329337</c:v>
                </c:pt>
                <c:pt idx="86">
                  <c:v>0.20352209437705038</c:v>
                </c:pt>
                <c:pt idx="87">
                  <c:v>0.22245780652933561</c:v>
                </c:pt>
                <c:pt idx="88">
                  <c:v>0.24264510152216848</c:v>
                </c:pt>
                <c:pt idx="89">
                  <c:v>0.26405453034753607</c:v>
                </c:pt>
                <c:pt idx="90">
                  <c:v>0.28715727713364464</c:v>
                </c:pt>
                <c:pt idx="91">
                  <c:v>0.31086372858401728</c:v>
                </c:pt>
                <c:pt idx="92">
                  <c:v>0.33568924233887959</c:v>
                </c:pt>
                <c:pt idx="93">
                  <c:v>0.36166326740624444</c:v>
                </c:pt>
                <c:pt idx="94">
                  <c:v>0.38881525279412471</c:v>
                </c:pt>
                <c:pt idx="95">
                  <c:v>0.41711574949450747</c:v>
                </c:pt>
                <c:pt idx="96">
                  <c:v>0.44659420651540571</c:v>
                </c:pt>
                <c:pt idx="97">
                  <c:v>0.47720645034479997</c:v>
                </c:pt>
                <c:pt idx="98">
                  <c:v>0.50896720548669683</c:v>
                </c:pt>
                <c:pt idx="99">
                  <c:v>0.54181757392507035</c:v>
                </c:pt>
              </c:numCache>
            </c:numRef>
          </c:val>
          <c:smooth val="0"/>
        </c:ser>
        <c:ser>
          <c:idx val="2"/>
          <c:order val="2"/>
          <c:tx>
            <c:v>2568 ; 2020</c:v>
          </c:tx>
          <c:marker>
            <c:symbol val="none"/>
          </c:marker>
          <c:cat>
            <c:numRef>
              <c:f>'Mortality Table'!$A$10:$A$110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'Mortality Table'!$M$10:$M$109</c:f>
              <c:numCache>
                <c:formatCode>0.0000</c:formatCode>
                <c:ptCount val="100"/>
                <c:pt idx="0">
                  <c:v>6.6623428932403731E-3</c:v>
                </c:pt>
                <c:pt idx="1">
                  <c:v>5.8785378469767993E-4</c:v>
                </c:pt>
                <c:pt idx="2">
                  <c:v>5.8785378469767993E-4</c:v>
                </c:pt>
                <c:pt idx="3">
                  <c:v>5.8785378469767993E-4</c:v>
                </c:pt>
                <c:pt idx="4">
                  <c:v>5.8785378469767993E-4</c:v>
                </c:pt>
                <c:pt idx="5">
                  <c:v>4.0496594056951287E-4</c:v>
                </c:pt>
                <c:pt idx="6">
                  <c:v>2.6126834875452444E-4</c:v>
                </c:pt>
                <c:pt idx="7">
                  <c:v>1.5676100925271467E-4</c:v>
                </c:pt>
                <c:pt idx="8">
                  <c:v>7.8380504626357334E-5</c:v>
                </c:pt>
                <c:pt idx="9">
                  <c:v>5.2253669750904892E-5</c:v>
                </c:pt>
                <c:pt idx="10">
                  <c:v>5.2253669750904892E-5</c:v>
                </c:pt>
                <c:pt idx="11">
                  <c:v>9.1443922064083545E-5</c:v>
                </c:pt>
                <c:pt idx="12">
                  <c:v>1.4369759181498843E-4</c:v>
                </c:pt>
                <c:pt idx="13">
                  <c:v>2.3514151387907199E-4</c:v>
                </c:pt>
                <c:pt idx="14">
                  <c:v>3.3964885338088171E-4</c:v>
                </c:pt>
                <c:pt idx="15">
                  <c:v>4.8334644519587019E-4</c:v>
                </c:pt>
                <c:pt idx="16">
                  <c:v>6.0091720213540625E-4</c:v>
                </c:pt>
                <c:pt idx="17">
                  <c:v>7.1848795907494226E-4</c:v>
                </c:pt>
                <c:pt idx="18">
                  <c:v>8.3605871601447827E-4</c:v>
                </c:pt>
                <c:pt idx="19">
                  <c:v>9.4056605551628796E-4</c:v>
                </c:pt>
                <c:pt idx="20">
                  <c:v>1.0320099775803714E-3</c:v>
                </c:pt>
                <c:pt idx="21">
                  <c:v>1.123453899644455E-3</c:v>
                </c:pt>
                <c:pt idx="22">
                  <c:v>1.1887709868330862E-3</c:v>
                </c:pt>
                <c:pt idx="23">
                  <c:v>1.241024656583991E-3</c:v>
                </c:pt>
                <c:pt idx="24">
                  <c:v>1.2932783263348959E-3</c:v>
                </c:pt>
                <c:pt idx="25">
                  <c:v>1.3324685786480746E-3</c:v>
                </c:pt>
                <c:pt idx="26">
                  <c:v>1.3455319960858009E-3</c:v>
                </c:pt>
                <c:pt idx="27">
                  <c:v>1.3455319960858009E-3</c:v>
                </c:pt>
                <c:pt idx="28">
                  <c:v>1.3324685786480746E-3</c:v>
                </c:pt>
                <c:pt idx="29">
                  <c:v>1.3194051612103485E-3</c:v>
                </c:pt>
                <c:pt idx="30">
                  <c:v>1.2671514914594435E-3</c:v>
                </c:pt>
                <c:pt idx="31">
                  <c:v>1.2540880740217173E-3</c:v>
                </c:pt>
                <c:pt idx="32">
                  <c:v>1.2540880740217173E-3</c:v>
                </c:pt>
                <c:pt idx="33">
                  <c:v>1.2671514914594435E-3</c:v>
                </c:pt>
                <c:pt idx="34">
                  <c:v>1.2932783263348959E-3</c:v>
                </c:pt>
                <c:pt idx="35">
                  <c:v>1.3585954135235268E-3</c:v>
                </c:pt>
                <c:pt idx="36">
                  <c:v>1.4369759181498845E-3</c:v>
                </c:pt>
                <c:pt idx="37">
                  <c:v>1.5414832576516942E-3</c:v>
                </c:pt>
                <c:pt idx="38">
                  <c:v>1.6721174320289565E-3</c:v>
                </c:pt>
                <c:pt idx="39">
                  <c:v>1.8158150238439448E-3</c:v>
                </c:pt>
                <c:pt idx="40">
                  <c:v>2.0248297028475641E-3</c:v>
                </c:pt>
                <c:pt idx="41">
                  <c:v>2.2207809644134574E-3</c:v>
                </c:pt>
                <c:pt idx="42">
                  <c:v>2.4297956434170772E-3</c:v>
                </c:pt>
                <c:pt idx="43">
                  <c:v>2.6518737398584231E-3</c:v>
                </c:pt>
                <c:pt idx="44">
                  <c:v>2.9000786711752212E-3</c:v>
                </c:pt>
                <c:pt idx="45">
                  <c:v>3.1090933501788411E-3</c:v>
                </c:pt>
                <c:pt idx="46">
                  <c:v>3.4487422035597223E-3</c:v>
                </c:pt>
                <c:pt idx="47">
                  <c:v>3.8537081441292354E-3</c:v>
                </c:pt>
                <c:pt idx="48">
                  <c:v>4.3109277544496529E-3</c:v>
                </c:pt>
                <c:pt idx="49">
                  <c:v>4.8204010345209757E-3</c:v>
                </c:pt>
                <c:pt idx="50">
                  <c:v>5.5519524110336444E-3</c:v>
                </c:pt>
                <c:pt idx="51">
                  <c:v>6.1267427782935972E-3</c:v>
                </c:pt>
                <c:pt idx="52">
                  <c:v>6.7015331455535518E-3</c:v>
                </c:pt>
                <c:pt idx="53">
                  <c:v>7.2893869302512312E-3</c:v>
                </c:pt>
                <c:pt idx="54">
                  <c:v>7.8903041323866371E-3</c:v>
                </c:pt>
                <c:pt idx="55">
                  <c:v>8.3867139950202351E-3</c:v>
                </c:pt>
                <c:pt idx="56">
                  <c:v>9.0921385366574507E-3</c:v>
                </c:pt>
                <c:pt idx="57">
                  <c:v>9.9020704177964752E-3</c:v>
                </c:pt>
                <c:pt idx="58">
                  <c:v>1.0803446220999584E-2</c:v>
                </c:pt>
                <c:pt idx="59">
                  <c:v>1.1848519616017683E-2</c:v>
                </c:pt>
                <c:pt idx="60">
                  <c:v>1.3128734524914852E-2</c:v>
                </c:pt>
                <c:pt idx="61">
                  <c:v>1.4395886016374296E-2</c:v>
                </c:pt>
                <c:pt idx="62">
                  <c:v>1.5780608264773274E-2</c:v>
                </c:pt>
                <c:pt idx="63">
                  <c:v>1.7309028104987242E-2</c:v>
                </c:pt>
                <c:pt idx="64">
                  <c:v>1.89811455370162E-2</c:v>
                </c:pt>
                <c:pt idx="65">
                  <c:v>2.094065815267513E-2</c:v>
                </c:pt>
                <c:pt idx="66">
                  <c:v>2.2965487855522694E-2</c:v>
                </c:pt>
                <c:pt idx="67">
                  <c:v>2.5199332237373882E-2</c:v>
                </c:pt>
                <c:pt idx="68">
                  <c:v>2.7694444967979591E-2</c:v>
                </c:pt>
                <c:pt idx="69">
                  <c:v>3.0503079717090726E-2</c:v>
                </c:pt>
                <c:pt idx="70">
                  <c:v>3.3311714466201861E-2</c:v>
                </c:pt>
                <c:pt idx="71">
                  <c:v>3.7047851853391565E-2</c:v>
                </c:pt>
                <c:pt idx="72">
                  <c:v>4.1397969860154399E-2</c:v>
                </c:pt>
                <c:pt idx="73">
                  <c:v>4.6414322156241264E-2</c:v>
                </c:pt>
                <c:pt idx="74">
                  <c:v>5.2136098993965353E-2</c:v>
                </c:pt>
                <c:pt idx="75">
                  <c:v>5.8929076061582979E-2</c:v>
                </c:pt>
                <c:pt idx="76">
                  <c:v>6.6035575147706041E-2</c:v>
                </c:pt>
                <c:pt idx="77">
                  <c:v>7.3795245105715418E-2</c:v>
                </c:pt>
                <c:pt idx="78">
                  <c:v>8.2260339605362012E-2</c:v>
                </c:pt>
                <c:pt idx="79">
                  <c:v>9.1456985481521286E-2</c:v>
                </c:pt>
                <c:pt idx="80">
                  <c:v>0.10131986564700458</c:v>
                </c:pt>
                <c:pt idx="81">
                  <c:v>0.11216250212031735</c:v>
                </c:pt>
                <c:pt idx="82">
                  <c:v>0.12389345097939547</c:v>
                </c:pt>
                <c:pt idx="83">
                  <c:v>0.13656496589398992</c:v>
                </c:pt>
                <c:pt idx="84">
                  <c:v>0.15021623711641383</c:v>
                </c:pt>
                <c:pt idx="85">
                  <c:v>0.16483420122922945</c:v>
                </c:pt>
                <c:pt idx="86">
                  <c:v>0.18056255582425185</c:v>
                </c:pt>
                <c:pt idx="87">
                  <c:v>0.19736211064916775</c:v>
                </c:pt>
                <c:pt idx="88">
                  <c:v>0.2152720559562904</c:v>
                </c:pt>
                <c:pt idx="89">
                  <c:v>0.23426626491074432</c:v>
                </c:pt>
                <c:pt idx="90">
                  <c:v>0.25476276687053678</c:v>
                </c:pt>
                <c:pt idx="91">
                  <c:v>0.27579486894527599</c:v>
                </c:pt>
                <c:pt idx="92">
                  <c:v>0.29781979074528236</c:v>
                </c:pt>
                <c:pt idx="93">
                  <c:v>0.32086365910543146</c:v>
                </c:pt>
                <c:pt idx="94">
                  <c:v>0.34495260086059865</c:v>
                </c:pt>
                <c:pt idx="95">
                  <c:v>0.37006048917590839</c:v>
                </c:pt>
                <c:pt idx="96">
                  <c:v>0.39621345088623633</c:v>
                </c:pt>
                <c:pt idx="97">
                  <c:v>0.4233722957392691</c:v>
                </c:pt>
                <c:pt idx="98">
                  <c:v>0.4515500871524446</c:v>
                </c:pt>
                <c:pt idx="99">
                  <c:v>0.4806945714560118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65344"/>
        <c:axId val="237067264"/>
      </c:lineChart>
      <c:catAx>
        <c:axId val="23706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7067264"/>
        <c:crosses val="autoZero"/>
        <c:auto val="1"/>
        <c:lblAlgn val="ctr"/>
        <c:lblOffset val="100"/>
        <c:noMultiLvlLbl val="0"/>
      </c:catAx>
      <c:valAx>
        <c:axId val="237067264"/>
        <c:scaling>
          <c:orientation val="minMax"/>
        </c:scaling>
        <c:delete val="0"/>
        <c:axPos val="l"/>
        <c:majorGridlines/>
        <c:numFmt formatCode="0.0000" sourceLinked="1"/>
        <c:majorTickMark val="none"/>
        <c:minorTickMark val="none"/>
        <c:tickLblPos val="nextTo"/>
        <c:spPr>
          <a:ln w="9525">
            <a:noFill/>
          </a:ln>
        </c:spPr>
        <c:crossAx val="237065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'Mortality Table'!$Y$8:$AA$8</c:f>
          <c:strCache>
            <c:ptCount val="1"/>
            <c:pt idx="0">
              <c:v>อัตราเสียชีวิตใหม่ เพศหญิง / new mortality rate (qx(F)</c:v>
            </c:pt>
          </c:strCache>
        </c:strRef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2553 ; 2010</c:v>
          </c:tx>
          <c:marker>
            <c:symbol val="none"/>
          </c:marker>
          <c:cat>
            <c:numRef>
              <c:f>'Mortality Table'!$O$10:$O$110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'Mortality Table'!$Y$10:$Y$109</c:f>
              <c:numCache>
                <c:formatCode>0.0000</c:formatCode>
                <c:ptCount val="100"/>
                <c:pt idx="0">
                  <c:v>7.7404815414386366E-3</c:v>
                </c:pt>
                <c:pt idx="1">
                  <c:v>5.6669082832495844E-4</c:v>
                </c:pt>
                <c:pt idx="2">
                  <c:v>5.6669082832495844E-4</c:v>
                </c:pt>
                <c:pt idx="3">
                  <c:v>5.6669082832495844E-4</c:v>
                </c:pt>
                <c:pt idx="4">
                  <c:v>5.6669082832495844E-4</c:v>
                </c:pt>
                <c:pt idx="5">
                  <c:v>3.99259447228948E-4</c:v>
                </c:pt>
                <c:pt idx="6">
                  <c:v>2.8334541416247922E-4</c:v>
                </c:pt>
                <c:pt idx="7">
                  <c:v>1.9319005511078127E-4</c:v>
                </c:pt>
                <c:pt idx="8">
                  <c:v>1.5455204408862502E-4</c:v>
                </c:pt>
                <c:pt idx="9">
                  <c:v>1.287933700738542E-4</c:v>
                </c:pt>
                <c:pt idx="10">
                  <c:v>1.287933700738542E-4</c:v>
                </c:pt>
                <c:pt idx="11">
                  <c:v>1.5455204408862502E-4</c:v>
                </c:pt>
                <c:pt idx="12">
                  <c:v>1.8031071810339585E-4</c:v>
                </c:pt>
                <c:pt idx="13">
                  <c:v>2.1894872912555212E-4</c:v>
                </c:pt>
                <c:pt idx="14">
                  <c:v>2.7046607715509381E-4</c:v>
                </c:pt>
                <c:pt idx="15">
                  <c:v>3.2198342518463546E-4</c:v>
                </c:pt>
                <c:pt idx="16">
                  <c:v>3.606214362067917E-4</c:v>
                </c:pt>
                <c:pt idx="17">
                  <c:v>3.99259447228948E-4</c:v>
                </c:pt>
                <c:pt idx="18">
                  <c:v>4.2501812124371883E-4</c:v>
                </c:pt>
                <c:pt idx="19">
                  <c:v>4.3789745825110424E-4</c:v>
                </c:pt>
                <c:pt idx="20">
                  <c:v>4.3789745825110424E-4</c:v>
                </c:pt>
                <c:pt idx="21">
                  <c:v>4.5077679525848966E-4</c:v>
                </c:pt>
                <c:pt idx="22">
                  <c:v>4.6365613226587507E-4</c:v>
                </c:pt>
                <c:pt idx="23">
                  <c:v>4.7653546927326049E-4</c:v>
                </c:pt>
                <c:pt idx="24">
                  <c:v>5.0229414328803131E-4</c:v>
                </c:pt>
                <c:pt idx="25">
                  <c:v>5.2805281730280214E-4</c:v>
                </c:pt>
                <c:pt idx="26">
                  <c:v>5.5381149131757297E-4</c:v>
                </c:pt>
                <c:pt idx="27">
                  <c:v>5.6669082832495844E-4</c:v>
                </c:pt>
                <c:pt idx="28">
                  <c:v>5.9244950233972927E-4</c:v>
                </c:pt>
                <c:pt idx="29">
                  <c:v>6.182081763545001E-4</c:v>
                </c:pt>
                <c:pt idx="30">
                  <c:v>6.3108751336188546E-4</c:v>
                </c:pt>
                <c:pt idx="31">
                  <c:v>6.6972552438404175E-4</c:v>
                </c:pt>
                <c:pt idx="32">
                  <c:v>7.0836353540619805E-4</c:v>
                </c:pt>
                <c:pt idx="33">
                  <c:v>7.4700154642835424E-4</c:v>
                </c:pt>
                <c:pt idx="34">
                  <c:v>8.1139823146528136E-4</c:v>
                </c:pt>
                <c:pt idx="35">
                  <c:v>8.7579491650220849E-4</c:v>
                </c:pt>
                <c:pt idx="36">
                  <c:v>9.401916015391355E-4</c:v>
                </c:pt>
                <c:pt idx="37">
                  <c:v>1.0303469605908336E-3</c:v>
                </c:pt>
                <c:pt idx="38">
                  <c:v>1.1205023196425314E-3</c:v>
                </c:pt>
                <c:pt idx="39">
                  <c:v>1.2235370157016147E-3</c:v>
                </c:pt>
                <c:pt idx="40">
                  <c:v>1.3394510487680835E-3</c:v>
                </c:pt>
                <c:pt idx="41">
                  <c:v>1.4553650818345523E-3</c:v>
                </c:pt>
                <c:pt idx="42">
                  <c:v>1.597037788915792E-3</c:v>
                </c:pt>
                <c:pt idx="43">
                  <c:v>1.751589833004417E-3</c:v>
                </c:pt>
                <c:pt idx="44">
                  <c:v>1.9190212141004274E-3</c:v>
                </c:pt>
                <c:pt idx="45">
                  <c:v>2.0993319322038231E-3</c:v>
                </c:pt>
                <c:pt idx="46">
                  <c:v>2.2925219873146043E-3</c:v>
                </c:pt>
                <c:pt idx="47">
                  <c:v>2.5114707164401564E-3</c:v>
                </c:pt>
                <c:pt idx="48">
                  <c:v>2.7561781195804794E-3</c:v>
                </c:pt>
                <c:pt idx="49">
                  <c:v>3.0137648597281879E-3</c:v>
                </c:pt>
                <c:pt idx="50">
                  <c:v>3.3228689479054378E-3</c:v>
                </c:pt>
                <c:pt idx="51">
                  <c:v>3.6062143620679173E-3</c:v>
                </c:pt>
                <c:pt idx="52">
                  <c:v>3.9153184502451676E-3</c:v>
                </c:pt>
                <c:pt idx="53">
                  <c:v>4.2501812124371881E-3</c:v>
                </c:pt>
                <c:pt idx="54">
                  <c:v>4.5979233116365944E-3</c:v>
                </c:pt>
                <c:pt idx="55">
                  <c:v>4.9585447478433867E-3</c:v>
                </c:pt>
                <c:pt idx="56">
                  <c:v>5.383562869087105E-3</c:v>
                </c:pt>
                <c:pt idx="57">
                  <c:v>5.8472190013529801E-3</c:v>
                </c:pt>
                <c:pt idx="58">
                  <c:v>6.388151155663168E-3</c:v>
                </c:pt>
                <c:pt idx="59">
                  <c:v>6.980600658002897E-3</c:v>
                </c:pt>
                <c:pt idx="60">
                  <c:v>7.7404815414386366E-3</c:v>
                </c:pt>
                <c:pt idx="61">
                  <c:v>8.4746037508596061E-3</c:v>
                </c:pt>
                <c:pt idx="62">
                  <c:v>9.2602433083101166E-3</c:v>
                </c:pt>
                <c:pt idx="63">
                  <c:v>1.0148917561819709E-2</c:v>
                </c:pt>
                <c:pt idx="64">
                  <c:v>1.1140626511388387E-2</c:v>
                </c:pt>
                <c:pt idx="65">
                  <c:v>1.2235370157016147E-2</c:v>
                </c:pt>
                <c:pt idx="66">
                  <c:v>1.3523303857754691E-2</c:v>
                </c:pt>
                <c:pt idx="67">
                  <c:v>1.5017306950611398E-2</c:v>
                </c:pt>
                <c:pt idx="68">
                  <c:v>1.6756017446608429E-2</c:v>
                </c:pt>
                <c:pt idx="69">
                  <c:v>1.8778073356767941E-2</c:v>
                </c:pt>
                <c:pt idx="70">
                  <c:v>2.1147871366126857E-2</c:v>
                </c:pt>
                <c:pt idx="71">
                  <c:v>2.3852532137677792E-2</c:v>
                </c:pt>
                <c:pt idx="72">
                  <c:v>2.6956452356457682E-2</c:v>
                </c:pt>
                <c:pt idx="73">
                  <c:v>3.0511149370496055E-2</c:v>
                </c:pt>
                <c:pt idx="74">
                  <c:v>3.4593899201837232E-2</c:v>
                </c:pt>
                <c:pt idx="75">
                  <c:v>3.914030516544429E-2</c:v>
                </c:pt>
                <c:pt idx="76">
                  <c:v>4.4472350686501849E-2</c:v>
                </c:pt>
                <c:pt idx="77">
                  <c:v>5.0551397753987766E-2</c:v>
                </c:pt>
                <c:pt idx="78">
                  <c:v>5.7416084378924197E-2</c:v>
                </c:pt>
                <c:pt idx="79">
                  <c:v>6.5143686583355453E-2</c:v>
                </c:pt>
                <c:pt idx="80">
                  <c:v>7.3862997737355371E-2</c:v>
                </c:pt>
                <c:pt idx="81">
                  <c:v>8.3393707122820585E-2</c:v>
                </c:pt>
                <c:pt idx="82">
                  <c:v>9.3877487446832317E-2</c:v>
                </c:pt>
                <c:pt idx="83">
                  <c:v>0.1053658560574201</c:v>
                </c:pt>
                <c:pt idx="84">
                  <c:v>0.11791033030261351</c:v>
                </c:pt>
                <c:pt idx="85">
                  <c:v>0.13139499614934605</c:v>
                </c:pt>
                <c:pt idx="86">
                  <c:v>0.14619335437083189</c:v>
                </c:pt>
                <c:pt idx="87">
                  <c:v>0.16220237027101195</c:v>
                </c:pt>
                <c:pt idx="88">
                  <c:v>0.17943492318689366</c:v>
                </c:pt>
                <c:pt idx="89">
                  <c:v>0.19789101311847695</c:v>
                </c:pt>
                <c:pt idx="90">
                  <c:v>0.21813733089408682</c:v>
                </c:pt>
                <c:pt idx="91">
                  <c:v>0.23879578745393304</c:v>
                </c:pt>
                <c:pt idx="92">
                  <c:v>0.26056186699641437</c:v>
                </c:pt>
                <c:pt idx="93">
                  <c:v>0.2834613281955457</c:v>
                </c:pt>
                <c:pt idx="94">
                  <c:v>0.30749417105132687</c:v>
                </c:pt>
                <c:pt idx="95">
                  <c:v>0.3326861542377727</c:v>
                </c:pt>
                <c:pt idx="96">
                  <c:v>0.35903727775488331</c:v>
                </c:pt>
                <c:pt idx="97">
                  <c:v>0.38654754160265858</c:v>
                </c:pt>
                <c:pt idx="98">
                  <c:v>0.41521694578109852</c:v>
                </c:pt>
                <c:pt idx="99">
                  <c:v>0.44500685227918096</c:v>
                </c:pt>
              </c:numCache>
            </c:numRef>
          </c:val>
          <c:smooth val="0"/>
        </c:ser>
        <c:ser>
          <c:idx val="1"/>
          <c:order val="1"/>
          <c:tx>
            <c:v>2563 ; 2015</c:v>
          </c:tx>
          <c:marker>
            <c:symbol val="none"/>
          </c:marker>
          <c:cat>
            <c:numRef>
              <c:f>'Mortality Table'!$O$10:$O$110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'Mortality Table'!$Z$10:$Z$109</c:f>
              <c:numCache>
                <c:formatCode>0.0000</c:formatCode>
                <c:ptCount val="100"/>
                <c:pt idx="0">
                  <c:v>6.8300665653439263E-3</c:v>
                </c:pt>
                <c:pt idx="1">
                  <c:v>5.0003815120654366E-4</c:v>
                </c:pt>
                <c:pt idx="2">
                  <c:v>5.0003815120654366E-4</c:v>
                </c:pt>
                <c:pt idx="3">
                  <c:v>5.0003815120654366E-4</c:v>
                </c:pt>
                <c:pt idx="4">
                  <c:v>5.0003815120654366E-4</c:v>
                </c:pt>
                <c:pt idx="5">
                  <c:v>3.5229960653188308E-4</c:v>
                </c:pt>
                <c:pt idx="6">
                  <c:v>2.5001907560327183E-4</c:v>
                </c:pt>
                <c:pt idx="7">
                  <c:v>1.7046755154768534E-4</c:v>
                </c:pt>
                <c:pt idx="8">
                  <c:v>1.3637404123814829E-4</c:v>
                </c:pt>
                <c:pt idx="9">
                  <c:v>1.1364503436512357E-4</c:v>
                </c:pt>
                <c:pt idx="10">
                  <c:v>1.1364503436512357E-4</c:v>
                </c:pt>
                <c:pt idx="11">
                  <c:v>1.3637404123814829E-4</c:v>
                </c:pt>
                <c:pt idx="12">
                  <c:v>1.5910304811117299E-4</c:v>
                </c:pt>
                <c:pt idx="13">
                  <c:v>1.9319655842071006E-4</c:v>
                </c:pt>
                <c:pt idx="14">
                  <c:v>2.3865457216675948E-4</c:v>
                </c:pt>
                <c:pt idx="15">
                  <c:v>2.8411258591280893E-4</c:v>
                </c:pt>
                <c:pt idx="16">
                  <c:v>3.1820609622234598E-4</c:v>
                </c:pt>
                <c:pt idx="17">
                  <c:v>3.5229960653188308E-4</c:v>
                </c:pt>
                <c:pt idx="18">
                  <c:v>3.7502861340490777E-4</c:v>
                </c:pt>
                <c:pt idx="19">
                  <c:v>3.8639311684142012E-4</c:v>
                </c:pt>
                <c:pt idx="20">
                  <c:v>3.8639311684142012E-4</c:v>
                </c:pt>
                <c:pt idx="21">
                  <c:v>3.9775762027793247E-4</c:v>
                </c:pt>
                <c:pt idx="22">
                  <c:v>4.0912212371444487E-4</c:v>
                </c:pt>
                <c:pt idx="23">
                  <c:v>4.2048662715095717E-4</c:v>
                </c:pt>
                <c:pt idx="24">
                  <c:v>4.4321563402398192E-4</c:v>
                </c:pt>
                <c:pt idx="25">
                  <c:v>4.6594464089700662E-4</c:v>
                </c:pt>
                <c:pt idx="26">
                  <c:v>4.8867364777003131E-4</c:v>
                </c:pt>
                <c:pt idx="27">
                  <c:v>5.0003815120654366E-4</c:v>
                </c:pt>
                <c:pt idx="28">
                  <c:v>5.2276715807956847E-4</c:v>
                </c:pt>
                <c:pt idx="29">
                  <c:v>5.4549616495259317E-4</c:v>
                </c:pt>
                <c:pt idx="30">
                  <c:v>5.5686066838910541E-4</c:v>
                </c:pt>
                <c:pt idx="31">
                  <c:v>5.9095417869864245E-4</c:v>
                </c:pt>
                <c:pt idx="32">
                  <c:v>6.2504768900817961E-4</c:v>
                </c:pt>
                <c:pt idx="33">
                  <c:v>6.5914119931771665E-4</c:v>
                </c:pt>
                <c:pt idx="34">
                  <c:v>7.159637165002785E-4</c:v>
                </c:pt>
                <c:pt idx="35">
                  <c:v>7.7278623368284025E-4</c:v>
                </c:pt>
                <c:pt idx="36">
                  <c:v>8.2960875086540199E-4</c:v>
                </c:pt>
                <c:pt idx="37">
                  <c:v>9.0916027492098854E-4</c:v>
                </c:pt>
                <c:pt idx="38">
                  <c:v>9.8871179897657498E-4</c:v>
                </c:pt>
                <c:pt idx="39">
                  <c:v>1.0796278264686738E-3</c:v>
                </c:pt>
                <c:pt idx="40">
                  <c:v>1.1819083573972849E-3</c:v>
                </c:pt>
                <c:pt idx="41">
                  <c:v>1.2841888883258963E-3</c:v>
                </c:pt>
                <c:pt idx="42">
                  <c:v>1.4091984261275323E-3</c:v>
                </c:pt>
                <c:pt idx="43">
                  <c:v>1.5455724673656805E-3</c:v>
                </c:pt>
                <c:pt idx="44">
                  <c:v>1.693311012040341E-3</c:v>
                </c:pt>
                <c:pt idx="45">
                  <c:v>1.8524140601515141E-3</c:v>
                </c:pt>
                <c:pt idx="46">
                  <c:v>2.0228816116991994E-3</c:v>
                </c:pt>
                <c:pt idx="47">
                  <c:v>2.2160781701199093E-3</c:v>
                </c:pt>
                <c:pt idx="48">
                  <c:v>2.4320037354136443E-3</c:v>
                </c:pt>
                <c:pt idx="49">
                  <c:v>2.6592938041438913E-3</c:v>
                </c:pt>
                <c:pt idx="50">
                  <c:v>2.9320418866201877E-3</c:v>
                </c:pt>
                <c:pt idx="51">
                  <c:v>3.1820609622234598E-3</c:v>
                </c:pt>
                <c:pt idx="52">
                  <c:v>3.4548090446997566E-3</c:v>
                </c:pt>
                <c:pt idx="53">
                  <c:v>3.7502861340490776E-3</c:v>
                </c:pt>
                <c:pt idx="54">
                  <c:v>4.0571277268349115E-3</c:v>
                </c:pt>
                <c:pt idx="55">
                  <c:v>4.3753338230572572E-3</c:v>
                </c:pt>
                <c:pt idx="56">
                  <c:v>4.7503624364621643E-3</c:v>
                </c:pt>
                <c:pt idx="57">
                  <c:v>5.1594845601766097E-3</c:v>
                </c:pt>
                <c:pt idx="58">
                  <c:v>5.6367937045101292E-3</c:v>
                </c:pt>
                <c:pt idx="59">
                  <c:v>6.1595608625896973E-3</c:v>
                </c:pt>
                <c:pt idx="60">
                  <c:v>6.8300665653439263E-3</c:v>
                </c:pt>
                <c:pt idx="61">
                  <c:v>7.4778432612251306E-3</c:v>
                </c:pt>
                <c:pt idx="62">
                  <c:v>8.1710779708523851E-3</c:v>
                </c:pt>
                <c:pt idx="63">
                  <c:v>8.9552287079717359E-3</c:v>
                </c:pt>
                <c:pt idx="64">
                  <c:v>9.8302954725831872E-3</c:v>
                </c:pt>
                <c:pt idx="65">
                  <c:v>1.0796278264686739E-2</c:v>
                </c:pt>
                <c:pt idx="66">
                  <c:v>1.1932728608337976E-2</c:v>
                </c:pt>
                <c:pt idx="67">
                  <c:v>1.3251011006973408E-2</c:v>
                </c:pt>
                <c:pt idx="68">
                  <c:v>1.4785218970902576E-2</c:v>
                </c:pt>
                <c:pt idx="69">
                  <c:v>1.6569446010435016E-2</c:v>
                </c:pt>
                <c:pt idx="70">
                  <c:v>1.8660514642753291E-2</c:v>
                </c:pt>
                <c:pt idx="71">
                  <c:v>2.1047060364420882E-2</c:v>
                </c:pt>
                <c:pt idx="72">
                  <c:v>2.3785905692620363E-2</c:v>
                </c:pt>
                <c:pt idx="73">
                  <c:v>2.6922508641097773E-2</c:v>
                </c:pt>
                <c:pt idx="74">
                  <c:v>3.0525056230472188E-2</c:v>
                </c:pt>
                <c:pt idx="75">
                  <c:v>3.4536725943561053E-2</c:v>
                </c:pt>
                <c:pt idx="76">
                  <c:v>3.9241630366277168E-2</c:v>
                </c:pt>
                <c:pt idx="77">
                  <c:v>4.4605675988311E-2</c:v>
                </c:pt>
                <c:pt idx="78">
                  <c:v>5.0662956319972086E-2</c:v>
                </c:pt>
                <c:pt idx="79">
                  <c:v>5.7481658381879498E-2</c:v>
                </c:pt>
                <c:pt idx="80">
                  <c:v>6.5175427208398362E-2</c:v>
                </c:pt>
                <c:pt idx="81">
                  <c:v>7.3585159751417509E-2</c:v>
                </c:pt>
                <c:pt idx="82">
                  <c:v>8.2835865548738563E-2</c:v>
                </c:pt>
                <c:pt idx="83">
                  <c:v>9.2973002614107583E-2</c:v>
                </c:pt>
                <c:pt idx="84">
                  <c:v>0.10404202896127063</c:v>
                </c:pt>
                <c:pt idx="85">
                  <c:v>0.11594066405929906</c:v>
                </c:pt>
                <c:pt idx="86">
                  <c:v>0.12899847850785176</c:v>
                </c:pt>
                <c:pt idx="87">
                  <c:v>0.14312455627943663</c:v>
                </c:pt>
                <c:pt idx="88">
                  <c:v>0.15833026187749016</c:v>
                </c:pt>
                <c:pt idx="89">
                  <c:v>0.17461559530201237</c:v>
                </c:pt>
                <c:pt idx="90">
                  <c:v>0.19248059470420978</c:v>
                </c:pt>
                <c:pt idx="91">
                  <c:v>0.21070925821637559</c:v>
                </c:pt>
                <c:pt idx="92">
                  <c:v>0.22991526902408146</c:v>
                </c:pt>
                <c:pt idx="93">
                  <c:v>0.25012135613420045</c:v>
                </c:pt>
                <c:pt idx="94">
                  <c:v>0.27132751954673251</c:v>
                </c:pt>
                <c:pt idx="95">
                  <c:v>0.29355648826855069</c:v>
                </c:pt>
                <c:pt idx="96">
                  <c:v>0.31680826229965497</c:v>
                </c:pt>
                <c:pt idx="97">
                  <c:v>0.34108284164004538</c:v>
                </c:pt>
                <c:pt idx="98">
                  <c:v>0.36638022628972189</c:v>
                </c:pt>
                <c:pt idx="99">
                  <c:v>0.39266632273837493</c:v>
                </c:pt>
              </c:numCache>
            </c:numRef>
          </c:val>
          <c:smooth val="0"/>
        </c:ser>
        <c:ser>
          <c:idx val="2"/>
          <c:order val="2"/>
          <c:tx>
            <c:v>2568 ; 2020</c:v>
          </c:tx>
          <c:marker>
            <c:symbol val="none"/>
          </c:marker>
          <c:cat>
            <c:numRef>
              <c:f>'Mortality Table'!$O$10:$O$110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'Mortality Table'!$AA$10:$AA$109</c:f>
              <c:numCache>
                <c:formatCode>0.0000</c:formatCode>
                <c:ptCount val="100"/>
                <c:pt idx="0">
                  <c:v>6.0177990195501452E-3</c:v>
                </c:pt>
                <c:pt idx="1">
                  <c:v>4.4057097647288925E-4</c:v>
                </c:pt>
                <c:pt idx="2">
                  <c:v>4.4057097647288925E-4</c:v>
                </c:pt>
                <c:pt idx="3">
                  <c:v>4.4057097647288925E-4</c:v>
                </c:pt>
                <c:pt idx="4">
                  <c:v>4.4057097647288925E-4</c:v>
                </c:pt>
                <c:pt idx="5">
                  <c:v>3.104022788786265E-4</c:v>
                </c:pt>
                <c:pt idx="6">
                  <c:v>2.2028548823644462E-4</c:v>
                </c:pt>
                <c:pt idx="7">
                  <c:v>1.5019465107030312E-4</c:v>
                </c:pt>
                <c:pt idx="8">
                  <c:v>1.2015572085624251E-4</c:v>
                </c:pt>
                <c:pt idx="9">
                  <c:v>1.001297673802021E-4</c:v>
                </c:pt>
                <c:pt idx="10">
                  <c:v>1.001297673802021E-4</c:v>
                </c:pt>
                <c:pt idx="11">
                  <c:v>1.2015572085624251E-4</c:v>
                </c:pt>
                <c:pt idx="12">
                  <c:v>1.4018167433228293E-4</c:v>
                </c:pt>
                <c:pt idx="13">
                  <c:v>1.7022060454634357E-4</c:v>
                </c:pt>
                <c:pt idx="14">
                  <c:v>2.1027251149842441E-4</c:v>
                </c:pt>
                <c:pt idx="15">
                  <c:v>2.5032441845050527E-4</c:v>
                </c:pt>
                <c:pt idx="16">
                  <c:v>2.8036334866456586E-4</c:v>
                </c:pt>
                <c:pt idx="17">
                  <c:v>3.104022788786265E-4</c:v>
                </c:pt>
                <c:pt idx="18">
                  <c:v>3.3042823235466693E-4</c:v>
                </c:pt>
                <c:pt idx="19">
                  <c:v>3.4044120909268715E-4</c:v>
                </c:pt>
                <c:pt idx="20">
                  <c:v>3.4044120909268715E-4</c:v>
                </c:pt>
                <c:pt idx="21">
                  <c:v>3.5045418583070731E-4</c:v>
                </c:pt>
                <c:pt idx="22">
                  <c:v>3.6046716256872758E-4</c:v>
                </c:pt>
                <c:pt idx="23">
                  <c:v>3.7048013930674774E-4</c:v>
                </c:pt>
                <c:pt idx="24">
                  <c:v>3.9050609278278817E-4</c:v>
                </c:pt>
                <c:pt idx="25">
                  <c:v>4.105320462588286E-4</c:v>
                </c:pt>
                <c:pt idx="26">
                  <c:v>4.3055799973486898E-4</c:v>
                </c:pt>
                <c:pt idx="27">
                  <c:v>4.4057097647288925E-4</c:v>
                </c:pt>
                <c:pt idx="28">
                  <c:v>4.6059692994892968E-4</c:v>
                </c:pt>
                <c:pt idx="29">
                  <c:v>4.8062288342497005E-4</c:v>
                </c:pt>
                <c:pt idx="30">
                  <c:v>4.9063586016299021E-4</c:v>
                </c:pt>
                <c:pt idx="31">
                  <c:v>5.2067479037705086E-4</c:v>
                </c:pt>
                <c:pt idx="32">
                  <c:v>5.507137205911115E-4</c:v>
                </c:pt>
                <c:pt idx="33">
                  <c:v>5.8075265080517215E-4</c:v>
                </c:pt>
                <c:pt idx="34">
                  <c:v>6.3081753449527322E-4</c:v>
                </c:pt>
                <c:pt idx="35">
                  <c:v>6.808824181853743E-4</c:v>
                </c:pt>
                <c:pt idx="36">
                  <c:v>7.3094730187547527E-4</c:v>
                </c:pt>
                <c:pt idx="37">
                  <c:v>8.0103813904161677E-4</c:v>
                </c:pt>
                <c:pt idx="38">
                  <c:v>8.7112897620775828E-4</c:v>
                </c:pt>
                <c:pt idx="39">
                  <c:v>9.5123279011191989E-4</c:v>
                </c:pt>
                <c:pt idx="40">
                  <c:v>1.0413495807541017E-3</c:v>
                </c:pt>
                <c:pt idx="41">
                  <c:v>1.1314663713962835E-3</c:v>
                </c:pt>
                <c:pt idx="42">
                  <c:v>1.241609115514506E-3</c:v>
                </c:pt>
                <c:pt idx="43">
                  <c:v>1.3617648363707486E-3</c:v>
                </c:pt>
                <c:pt idx="44">
                  <c:v>1.4919335339650113E-3</c:v>
                </c:pt>
                <c:pt idx="45">
                  <c:v>1.6321152082972941E-3</c:v>
                </c:pt>
                <c:pt idx="46">
                  <c:v>1.7823098593675972E-3</c:v>
                </c:pt>
                <c:pt idx="47">
                  <c:v>1.9525304639139407E-3</c:v>
                </c:pt>
                <c:pt idx="48">
                  <c:v>2.1427770219363249E-3</c:v>
                </c:pt>
                <c:pt idx="49">
                  <c:v>2.3430365566967292E-3</c:v>
                </c:pt>
                <c:pt idx="50">
                  <c:v>2.583347998409214E-3</c:v>
                </c:pt>
                <c:pt idx="51">
                  <c:v>2.8036334866456585E-3</c:v>
                </c:pt>
                <c:pt idx="52">
                  <c:v>3.0439449283581436E-3</c:v>
                </c:pt>
                <c:pt idx="53">
                  <c:v>3.304282323546669E-3</c:v>
                </c:pt>
                <c:pt idx="54">
                  <c:v>3.5746326954732145E-3</c:v>
                </c:pt>
                <c:pt idx="55">
                  <c:v>3.854996044137781E-3</c:v>
                </c:pt>
                <c:pt idx="56">
                  <c:v>4.1854242764924471E-3</c:v>
                </c:pt>
                <c:pt idx="57">
                  <c:v>4.5458914390611753E-3</c:v>
                </c:pt>
                <c:pt idx="58">
                  <c:v>4.9664364620580241E-3</c:v>
                </c:pt>
                <c:pt idx="59">
                  <c:v>5.4270333920069542E-3</c:v>
                </c:pt>
                <c:pt idx="60">
                  <c:v>6.0177990195501452E-3</c:v>
                </c:pt>
                <c:pt idx="61">
                  <c:v>6.5885386936172978E-3</c:v>
                </c:pt>
                <c:pt idx="62">
                  <c:v>7.1993302746365308E-3</c:v>
                </c:pt>
                <c:pt idx="63">
                  <c:v>7.8902256695599256E-3</c:v>
                </c:pt>
                <c:pt idx="64">
                  <c:v>8.6612248783874812E-3</c:v>
                </c:pt>
                <c:pt idx="65">
                  <c:v>9.5123279011191993E-3</c:v>
                </c:pt>
                <c:pt idx="66">
                  <c:v>1.051362557492122E-2</c:v>
                </c:pt>
                <c:pt idx="67">
                  <c:v>1.1675130876531565E-2</c:v>
                </c:pt>
                <c:pt idx="68">
                  <c:v>1.3026882736164293E-2</c:v>
                </c:pt>
                <c:pt idx="69">
                  <c:v>1.4598920084033464E-2</c:v>
                </c:pt>
                <c:pt idx="70">
                  <c:v>1.6441307803829186E-2</c:v>
                </c:pt>
                <c:pt idx="71">
                  <c:v>1.8544032918813427E-2</c:v>
                </c:pt>
                <c:pt idx="72">
                  <c:v>2.0957160312676301E-2</c:v>
                </c:pt>
                <c:pt idx="73">
                  <c:v>2.3720741892369876E-2</c:v>
                </c:pt>
                <c:pt idx="74">
                  <c:v>2.689485551832228E-2</c:v>
                </c:pt>
                <c:pt idx="75">
                  <c:v>3.0429436306843416E-2</c:v>
                </c:pt>
                <c:pt idx="76">
                  <c:v>3.4574808676383781E-2</c:v>
                </c:pt>
                <c:pt idx="77">
                  <c:v>3.9300933696729323E-2</c:v>
                </c:pt>
                <c:pt idx="78">
                  <c:v>4.4637850298094098E-2</c:v>
                </c:pt>
                <c:pt idx="79">
                  <c:v>5.0645636340906221E-2</c:v>
                </c:pt>
                <c:pt idx="80">
                  <c:v>5.7424421592545898E-2</c:v>
                </c:pt>
                <c:pt idx="81">
                  <c:v>6.4834024378680855E-2</c:v>
                </c:pt>
                <c:pt idx="82">
                  <c:v>7.2984587443429297E-2</c:v>
                </c:pt>
                <c:pt idx="83">
                  <c:v>8.1916162693743327E-2</c:v>
                </c:pt>
                <c:pt idx="84">
                  <c:v>9.1668802036575028E-2</c:v>
                </c:pt>
                <c:pt idx="85">
                  <c:v>0.10215238868128218</c:v>
                </c:pt>
                <c:pt idx="86">
                  <c:v>0.1136572989532674</c:v>
                </c:pt>
                <c:pt idx="87">
                  <c:v>0.12610342903862651</c:v>
                </c:pt>
                <c:pt idx="88">
                  <c:v>0.13950079191409756</c:v>
                </c:pt>
                <c:pt idx="89">
                  <c:v>0.15384938757968053</c:v>
                </c:pt>
                <c:pt idx="90">
                  <c:v>0.16958978701184829</c:v>
                </c:pt>
                <c:pt idx="91">
                  <c:v>0.18565060169963268</c:v>
                </c:pt>
                <c:pt idx="92">
                  <c:v>0.20257253238688686</c:v>
                </c:pt>
                <c:pt idx="93">
                  <c:v>0.22037560502708681</c:v>
                </c:pt>
                <c:pt idx="94">
                  <c:v>0.23905981962023248</c:v>
                </c:pt>
                <c:pt idx="95">
                  <c:v>0.25864520211980002</c:v>
                </c:pt>
                <c:pt idx="96">
                  <c:v>0.27913175252578942</c:v>
                </c:pt>
                <c:pt idx="97">
                  <c:v>0.30051947083820058</c:v>
                </c:pt>
                <c:pt idx="98">
                  <c:v>0.32280835705703353</c:v>
                </c:pt>
                <c:pt idx="99">
                  <c:v>0.34596837225207427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686592"/>
        <c:axId val="242750208"/>
      </c:lineChart>
      <c:catAx>
        <c:axId val="24268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42750208"/>
        <c:crosses val="autoZero"/>
        <c:auto val="1"/>
        <c:lblAlgn val="ctr"/>
        <c:lblOffset val="100"/>
        <c:noMultiLvlLbl val="0"/>
      </c:catAx>
      <c:valAx>
        <c:axId val="242750208"/>
        <c:scaling>
          <c:orientation val="minMax"/>
        </c:scaling>
        <c:delete val="0"/>
        <c:axPos val="l"/>
        <c:majorGridlines/>
        <c:numFmt formatCode="0.0000" sourceLinked="1"/>
        <c:majorTickMark val="none"/>
        <c:minorTickMark val="none"/>
        <c:tickLblPos val="nextTo"/>
        <c:spPr>
          <a:ln w="9525">
            <a:noFill/>
          </a:ln>
        </c:spPr>
        <c:crossAx val="242686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th-TH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J$1" fmlaRange="yearlist" sel="11" val="9"/>
</file>

<file path=xl/ctrlProps/ctrlProp2.xml><?xml version="1.0" encoding="utf-8"?>
<formControlPr xmlns="http://schemas.microsoft.com/office/spreadsheetml/2009/9/main" objectType="Drop" dropLines="2" dropStyle="combo" dx="16" fmlaLink="$E$4" fmlaRange="$O$4:$O$5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219074</xdr:colOff>
          <xdr:row>1</xdr:row>
          <xdr:rowOff>0</xdr:rowOff>
        </xdr:from>
        <xdr:to>
          <xdr:col>3</xdr:col>
          <xdr:colOff>457199</xdr:colOff>
          <xdr:row>2</xdr:row>
          <xdr:rowOff>57150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7</xdr:row>
      <xdr:rowOff>142875</xdr:rowOff>
    </xdr:from>
    <xdr:to>
      <xdr:col>12</xdr:col>
      <xdr:colOff>171450</xdr:colOff>
      <xdr:row>24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647700</xdr:colOff>
      <xdr:row>5</xdr:row>
      <xdr:rowOff>100012</xdr:rowOff>
    </xdr:from>
    <xdr:to>
      <xdr:col>19</xdr:col>
      <xdr:colOff>419100</xdr:colOff>
      <xdr:row>22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5</xdr:row>
      <xdr:rowOff>152400</xdr:rowOff>
    </xdr:from>
    <xdr:to>
      <xdr:col>20</xdr:col>
      <xdr:colOff>66675</xdr:colOff>
      <xdr:row>22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295274</xdr:colOff>
          <xdr:row>2</xdr:row>
          <xdr:rowOff>123826</xdr:rowOff>
        </xdr:from>
        <xdr:to>
          <xdr:col>5</xdr:col>
          <xdr:colOff>247650</xdr:colOff>
          <xdr:row>4</xdr:row>
          <xdr:rowOff>28576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609600</xdr:colOff>
      <xdr:row>5</xdr:row>
      <xdr:rowOff>133350</xdr:rowOff>
    </xdr:from>
    <xdr:to>
      <xdr:col>12</xdr:col>
      <xdr:colOff>381000</xdr:colOff>
      <xdr:row>21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619125</xdr:colOff>
      <xdr:row>5</xdr:row>
      <xdr:rowOff>114300</xdr:rowOff>
    </xdr:from>
    <xdr:to>
      <xdr:col>20</xdr:col>
      <xdr:colOff>390525</xdr:colOff>
      <xdr:row>21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13</xdr:row>
      <xdr:rowOff>138112</xdr:rowOff>
    </xdr:from>
    <xdr:to>
      <xdr:col>13</xdr:col>
      <xdr:colOff>447675</xdr:colOff>
      <xdr:row>30</xdr:row>
      <xdr:rowOff>128587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571500</xdr:colOff>
      <xdr:row>13</xdr:row>
      <xdr:rowOff>142875</xdr:rowOff>
    </xdr:from>
    <xdr:to>
      <xdr:col>20</xdr:col>
      <xdr:colOff>342900</xdr:colOff>
      <xdr:row>30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2"/>
  <sheetViews>
    <sheetView showGridLines="0" workbookViewId="0">
      <selection activeCell="D10" sqref="D10"/>
    </sheetView>
  </sheetViews>
  <sheetFormatPr defaultRowHeight="14.25"/>
  <cols>
    <col min="1" max="1" width="15" customWidth="1"/>
    <col min="2" max="2" width="12.875" customWidth="1"/>
    <col min="10" max="11" width="0" hidden="1" customWidth="1"/>
  </cols>
  <sheetData>
    <row r="1" spans="2:11" ht="49.5" customHeight="1">
      <c r="J1" s="31">
        <v>11</v>
      </c>
    </row>
    <row r="2" spans="2:11">
      <c r="B2" s="103" t="s">
        <v>33</v>
      </c>
      <c r="J2" t="str">
        <f>IF(K2="","",K2&amp;" ; "&amp;K2-543)</f>
        <v>2543 ; 2000</v>
      </c>
      <c r="K2">
        <v>2543</v>
      </c>
    </row>
    <row r="3" spans="2:11">
      <c r="B3" s="99" t="s">
        <v>34</v>
      </c>
      <c r="J3" t="str">
        <f t="shared" ref="J3:J22" ca="1" si="0">IF(K3="","",K3&amp;" ; "&amp;K3-543)</f>
        <v>2544 ; 2001</v>
      </c>
      <c r="K3">
        <f ca="1">IF(K2="","",IF(K2+1&gt;=YEAR(NOW())+543,"",K2+1))</f>
        <v>2544</v>
      </c>
    </row>
    <row r="4" spans="2:11">
      <c r="J4" t="str">
        <f t="shared" ca="1" si="0"/>
        <v>2545 ; 2002</v>
      </c>
      <c r="K4">
        <f t="shared" ref="J4:K22" ca="1" si="1">IF(K3="","",IF(K3+1&gt;=YEAR(NOW())+543,"",K3+1))</f>
        <v>2545</v>
      </c>
    </row>
    <row r="5" spans="2:11">
      <c r="J5" t="str">
        <f t="shared" ca="1" si="0"/>
        <v>2546 ; 2003</v>
      </c>
      <c r="K5">
        <f t="shared" ca="1" si="1"/>
        <v>2546</v>
      </c>
    </row>
    <row r="6" spans="2:11">
      <c r="J6" t="str">
        <f t="shared" ca="1" si="0"/>
        <v>2547 ; 2004</v>
      </c>
      <c r="K6">
        <f t="shared" ca="1" si="1"/>
        <v>2547</v>
      </c>
    </row>
    <row r="7" spans="2:11">
      <c r="J7" t="str">
        <f t="shared" ca="1" si="0"/>
        <v>2548 ; 2005</v>
      </c>
      <c r="K7">
        <f t="shared" ca="1" si="1"/>
        <v>2548</v>
      </c>
    </row>
    <row r="8" spans="2:11">
      <c r="J8" t="str">
        <f t="shared" ca="1" si="0"/>
        <v>2549 ; 2006</v>
      </c>
      <c r="K8">
        <f t="shared" ca="1" si="1"/>
        <v>2549</v>
      </c>
    </row>
    <row r="9" spans="2:11">
      <c r="J9" t="str">
        <f t="shared" ca="1" si="0"/>
        <v>2550 ; 2007</v>
      </c>
      <c r="K9">
        <f t="shared" ca="1" si="1"/>
        <v>2550</v>
      </c>
    </row>
    <row r="10" spans="2:11">
      <c r="J10" t="str">
        <f t="shared" ca="1" si="0"/>
        <v>2551 ; 2008</v>
      </c>
      <c r="K10">
        <f t="shared" ca="1" si="1"/>
        <v>2551</v>
      </c>
    </row>
    <row r="11" spans="2:11">
      <c r="J11" t="str">
        <f t="shared" ca="1" si="0"/>
        <v>2552 ; 2009</v>
      </c>
      <c r="K11">
        <f t="shared" ca="1" si="1"/>
        <v>2552</v>
      </c>
    </row>
    <row r="12" spans="2:11">
      <c r="J12" t="str">
        <f t="shared" ca="1" si="0"/>
        <v>2553 ; 2010</v>
      </c>
      <c r="K12">
        <f t="shared" ca="1" si="1"/>
        <v>2553</v>
      </c>
    </row>
    <row r="13" spans="2:11">
      <c r="J13" t="str">
        <f t="shared" ca="1" si="0"/>
        <v>2554 ; 2011</v>
      </c>
      <c r="K13">
        <f t="shared" ca="1" si="1"/>
        <v>2554</v>
      </c>
    </row>
    <row r="14" spans="2:11">
      <c r="J14" t="str">
        <f t="shared" ca="1" si="0"/>
        <v/>
      </c>
      <c r="K14" t="str">
        <f t="shared" ca="1" si="1"/>
        <v/>
      </c>
    </row>
    <row r="15" spans="2:11">
      <c r="J15" t="str">
        <f t="shared" ca="1" si="0"/>
        <v/>
      </c>
      <c r="K15" t="str">
        <f t="shared" ca="1" si="1"/>
        <v/>
      </c>
    </row>
    <row r="16" spans="2:11">
      <c r="J16" t="str">
        <f t="shared" ca="1" si="0"/>
        <v/>
      </c>
      <c r="K16" t="str">
        <f t="shared" ca="1" si="1"/>
        <v/>
      </c>
    </row>
    <row r="17" spans="10:11">
      <c r="J17" t="str">
        <f t="shared" ca="1" si="0"/>
        <v/>
      </c>
      <c r="K17" t="str">
        <f t="shared" ca="1" si="1"/>
        <v/>
      </c>
    </row>
    <row r="18" spans="10:11">
      <c r="J18" t="str">
        <f t="shared" ca="1" si="0"/>
        <v/>
      </c>
      <c r="K18" t="str">
        <f t="shared" ca="1" si="1"/>
        <v/>
      </c>
    </row>
    <row r="19" spans="10:11">
      <c r="J19" t="str">
        <f t="shared" ca="1" si="0"/>
        <v/>
      </c>
      <c r="K19" t="str">
        <f t="shared" ca="1" si="1"/>
        <v/>
      </c>
    </row>
    <row r="20" spans="10:11">
      <c r="J20" t="str">
        <f t="shared" ca="1" si="0"/>
        <v/>
      </c>
      <c r="K20" t="str">
        <f t="shared" ca="1" si="1"/>
        <v/>
      </c>
    </row>
    <row r="21" spans="10:11">
      <c r="J21" t="str">
        <f t="shared" ca="1" si="0"/>
        <v/>
      </c>
      <c r="K21" t="str">
        <f t="shared" ca="1" si="1"/>
        <v/>
      </c>
    </row>
    <row r="22" spans="10:11">
      <c r="J22" t="str">
        <f t="shared" ca="1" si="0"/>
        <v/>
      </c>
      <c r="K22" t="str">
        <f t="shared" ca="1" si="1"/>
        <v/>
      </c>
    </row>
  </sheetData>
  <sheetProtection password="CC3D" sheet="1" objects="1" scenarios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Drop Down 1">
              <controlPr defaultSize="0" autoLine="0" autoPict="0">
                <anchor moveWithCells="1">
                  <from>
                    <xdr:col>2</xdr:col>
                    <xdr:colOff>219075</xdr:colOff>
                    <xdr:row>1</xdr:row>
                    <xdr:rowOff>0</xdr:rowOff>
                  </from>
                  <to>
                    <xdr:col>3</xdr:col>
                    <xdr:colOff>457200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showGridLines="0" workbookViewId="0">
      <selection activeCell="B9" sqref="B9"/>
    </sheetView>
  </sheetViews>
  <sheetFormatPr defaultRowHeight="12.75"/>
  <cols>
    <col min="1" max="1" width="9" style="18"/>
    <col min="2" max="4" width="10.5" style="18" customWidth="1"/>
    <col min="5" max="16384" width="9" style="18"/>
  </cols>
  <sheetData>
    <row r="1" spans="1:8" ht="14.25">
      <c r="A1" s="101" t="s">
        <v>39</v>
      </c>
    </row>
    <row r="2" spans="1:8" ht="14.25">
      <c r="A2" s="102" t="s">
        <v>40</v>
      </c>
    </row>
    <row r="4" spans="1:8">
      <c r="B4" s="41" t="s">
        <v>33</v>
      </c>
      <c r="C4" s="104">
        <f ca="1">INDEX(yearlist2,indexby)</f>
        <v>2553</v>
      </c>
    </row>
    <row r="5" spans="1:8">
      <c r="B5" s="42" t="s">
        <v>34</v>
      </c>
      <c r="C5" s="24">
        <f ca="1">C4-543</f>
        <v>2010</v>
      </c>
    </row>
    <row r="7" spans="1:8">
      <c r="A7" s="21" t="s">
        <v>35</v>
      </c>
      <c r="B7" s="21" t="s">
        <v>36</v>
      </c>
      <c r="C7" s="21" t="s">
        <v>37</v>
      </c>
      <c r="D7" s="21" t="s">
        <v>38</v>
      </c>
      <c r="H7" s="160" t="str">
        <f ca="1">"ประชากร "&amp;C4&amp;" / "&amp;"Population in "&amp;C5</f>
        <v>ประชากร 2553 / Population in 2010</v>
      </c>
    </row>
    <row r="8" spans="1:8">
      <c r="A8" s="92" t="s">
        <v>0</v>
      </c>
      <c r="B8" s="92" t="s">
        <v>1</v>
      </c>
      <c r="C8" s="92" t="s">
        <v>2</v>
      </c>
      <c r="D8" s="92" t="s">
        <v>3</v>
      </c>
    </row>
    <row r="9" spans="1:8">
      <c r="A9" s="27">
        <v>0</v>
      </c>
      <c r="B9" s="159">
        <v>356209</v>
      </c>
      <c r="C9" s="159">
        <v>316967</v>
      </c>
      <c r="D9" s="45">
        <f>B9+C9</f>
        <v>673176</v>
      </c>
    </row>
    <row r="10" spans="1:8">
      <c r="A10" s="27">
        <v>1</v>
      </c>
      <c r="B10" s="159">
        <v>373622</v>
      </c>
      <c r="C10" s="159">
        <v>356553</v>
      </c>
      <c r="D10" s="45">
        <f t="shared" ref="D10:D73" si="0">B10+C10</f>
        <v>730175</v>
      </c>
    </row>
    <row r="11" spans="1:8">
      <c r="A11" s="27">
        <v>2</v>
      </c>
      <c r="B11" s="159">
        <v>403800</v>
      </c>
      <c r="C11" s="159">
        <v>394398</v>
      </c>
      <c r="D11" s="45">
        <f t="shared" si="0"/>
        <v>798198</v>
      </c>
    </row>
    <row r="12" spans="1:8">
      <c r="A12" s="27">
        <v>3</v>
      </c>
      <c r="B12" s="159">
        <v>449310</v>
      </c>
      <c r="C12" s="159">
        <v>415361</v>
      </c>
      <c r="D12" s="45">
        <f t="shared" si="0"/>
        <v>864671</v>
      </c>
    </row>
    <row r="13" spans="1:8">
      <c r="A13" s="27">
        <v>4</v>
      </c>
      <c r="B13" s="159">
        <v>414605</v>
      </c>
      <c r="C13" s="159">
        <v>378088</v>
      </c>
      <c r="D13" s="45">
        <f t="shared" si="0"/>
        <v>792693</v>
      </c>
    </row>
    <row r="14" spans="1:8">
      <c r="A14" s="27">
        <v>5</v>
      </c>
      <c r="B14" s="159">
        <v>433796</v>
      </c>
      <c r="C14" s="159">
        <v>412510</v>
      </c>
      <c r="D14" s="45">
        <f t="shared" si="0"/>
        <v>846306</v>
      </c>
    </row>
    <row r="15" spans="1:8">
      <c r="A15" s="27">
        <v>6</v>
      </c>
      <c r="B15" s="159">
        <v>433632</v>
      </c>
      <c r="C15" s="159">
        <v>379549</v>
      </c>
      <c r="D15" s="45">
        <f t="shared" si="0"/>
        <v>813181</v>
      </c>
    </row>
    <row r="16" spans="1:8">
      <c r="A16" s="27">
        <v>7</v>
      </c>
      <c r="B16" s="159">
        <v>464676</v>
      </c>
      <c r="C16" s="159">
        <v>427882</v>
      </c>
      <c r="D16" s="45">
        <f t="shared" si="0"/>
        <v>892558</v>
      </c>
    </row>
    <row r="17" spans="1:4">
      <c r="A17" s="27">
        <v>8</v>
      </c>
      <c r="B17" s="159">
        <v>457825</v>
      </c>
      <c r="C17" s="159">
        <v>456473</v>
      </c>
      <c r="D17" s="45">
        <f t="shared" si="0"/>
        <v>914298</v>
      </c>
    </row>
    <row r="18" spans="1:4">
      <c r="A18" s="27">
        <v>9</v>
      </c>
      <c r="B18" s="159">
        <v>448600</v>
      </c>
      <c r="C18" s="159">
        <v>435445</v>
      </c>
      <c r="D18" s="45">
        <f t="shared" si="0"/>
        <v>884045</v>
      </c>
    </row>
    <row r="19" spans="1:4">
      <c r="A19" s="27">
        <v>10</v>
      </c>
      <c r="B19" s="159">
        <v>535296</v>
      </c>
      <c r="C19" s="159">
        <v>505770</v>
      </c>
      <c r="D19" s="45">
        <f t="shared" si="0"/>
        <v>1041066</v>
      </c>
    </row>
    <row r="20" spans="1:4">
      <c r="A20" s="27">
        <v>11</v>
      </c>
      <c r="B20" s="159">
        <v>476348</v>
      </c>
      <c r="C20" s="159">
        <v>461265</v>
      </c>
      <c r="D20" s="45">
        <f t="shared" si="0"/>
        <v>937613</v>
      </c>
    </row>
    <row r="21" spans="1:4">
      <c r="A21" s="27">
        <v>12</v>
      </c>
      <c r="B21" s="159">
        <v>542132</v>
      </c>
      <c r="C21" s="159">
        <v>540009</v>
      </c>
      <c r="D21" s="45">
        <f t="shared" si="0"/>
        <v>1082141</v>
      </c>
    </row>
    <row r="22" spans="1:4">
      <c r="A22" s="27">
        <v>13</v>
      </c>
      <c r="B22" s="159">
        <v>602967</v>
      </c>
      <c r="C22" s="159">
        <v>588391</v>
      </c>
      <c r="D22" s="45">
        <f t="shared" si="0"/>
        <v>1191358</v>
      </c>
    </row>
    <row r="23" spans="1:4">
      <c r="A23" s="27">
        <v>14</v>
      </c>
      <c r="B23" s="159">
        <v>652729</v>
      </c>
      <c r="C23" s="159">
        <v>668771</v>
      </c>
      <c r="D23" s="45">
        <f t="shared" si="0"/>
        <v>1321500</v>
      </c>
    </row>
    <row r="24" spans="1:4">
      <c r="A24" s="27">
        <v>15</v>
      </c>
      <c r="B24" s="159">
        <v>536747</v>
      </c>
      <c r="C24" s="159">
        <v>487334</v>
      </c>
      <c r="D24" s="45">
        <f t="shared" si="0"/>
        <v>1024081</v>
      </c>
    </row>
    <row r="25" spans="1:4">
      <c r="A25" s="27">
        <v>16</v>
      </c>
      <c r="B25" s="159">
        <v>478581</v>
      </c>
      <c r="C25" s="159">
        <v>499912</v>
      </c>
      <c r="D25" s="45">
        <f t="shared" si="0"/>
        <v>978493</v>
      </c>
    </row>
    <row r="26" spans="1:4">
      <c r="A26" s="27">
        <v>17</v>
      </c>
      <c r="B26" s="159">
        <v>576849</v>
      </c>
      <c r="C26" s="159">
        <v>533796</v>
      </c>
      <c r="D26" s="45">
        <f t="shared" si="0"/>
        <v>1110645</v>
      </c>
    </row>
    <row r="27" spans="1:4">
      <c r="A27" s="27">
        <v>18</v>
      </c>
      <c r="B27" s="159">
        <v>646198</v>
      </c>
      <c r="C27" s="159">
        <v>637598</v>
      </c>
      <c r="D27" s="45">
        <f t="shared" si="0"/>
        <v>1283796</v>
      </c>
    </row>
    <row r="28" spans="1:4">
      <c r="A28" s="27">
        <v>19</v>
      </c>
      <c r="B28" s="159">
        <v>431271</v>
      </c>
      <c r="C28" s="159">
        <v>393960</v>
      </c>
      <c r="D28" s="45">
        <f t="shared" si="0"/>
        <v>825231</v>
      </c>
    </row>
    <row r="29" spans="1:4">
      <c r="A29" s="27">
        <v>20</v>
      </c>
      <c r="B29" s="159">
        <v>568054</v>
      </c>
      <c r="C29" s="159">
        <v>558498</v>
      </c>
      <c r="D29" s="45">
        <f t="shared" si="0"/>
        <v>1126552</v>
      </c>
    </row>
    <row r="30" spans="1:4">
      <c r="A30" s="27">
        <v>21</v>
      </c>
      <c r="B30" s="159">
        <v>513436</v>
      </c>
      <c r="C30" s="159">
        <v>455143</v>
      </c>
      <c r="D30" s="45">
        <f t="shared" si="0"/>
        <v>968579</v>
      </c>
    </row>
    <row r="31" spans="1:4">
      <c r="A31" s="27">
        <v>22</v>
      </c>
      <c r="B31" s="159">
        <v>505700</v>
      </c>
      <c r="C31" s="159">
        <v>517635</v>
      </c>
      <c r="D31" s="45">
        <f t="shared" si="0"/>
        <v>1023335</v>
      </c>
    </row>
    <row r="32" spans="1:4">
      <c r="A32" s="27">
        <v>23</v>
      </c>
      <c r="B32" s="159">
        <v>569267</v>
      </c>
      <c r="C32" s="159">
        <v>504854</v>
      </c>
      <c r="D32" s="45">
        <f t="shared" si="0"/>
        <v>1074121</v>
      </c>
    </row>
    <row r="33" spans="1:4">
      <c r="A33" s="27">
        <v>24</v>
      </c>
      <c r="B33" s="159">
        <v>510499</v>
      </c>
      <c r="C33" s="159">
        <v>521314</v>
      </c>
      <c r="D33" s="45">
        <f t="shared" si="0"/>
        <v>1031813</v>
      </c>
    </row>
    <row r="34" spans="1:4">
      <c r="A34" s="27">
        <v>25</v>
      </c>
      <c r="B34" s="159">
        <v>570996</v>
      </c>
      <c r="C34" s="159">
        <v>530541</v>
      </c>
      <c r="D34" s="45">
        <f t="shared" si="0"/>
        <v>1101537</v>
      </c>
    </row>
    <row r="35" spans="1:4">
      <c r="A35" s="27">
        <v>26</v>
      </c>
      <c r="B35" s="159">
        <v>474667</v>
      </c>
      <c r="C35" s="159">
        <v>477493</v>
      </c>
      <c r="D35" s="45">
        <f t="shared" si="0"/>
        <v>952160</v>
      </c>
    </row>
    <row r="36" spans="1:4">
      <c r="A36" s="27">
        <v>27</v>
      </c>
      <c r="B36" s="159">
        <v>560503</v>
      </c>
      <c r="C36" s="159">
        <v>541535</v>
      </c>
      <c r="D36" s="45">
        <f t="shared" si="0"/>
        <v>1102038</v>
      </c>
    </row>
    <row r="37" spans="1:4">
      <c r="A37" s="27">
        <v>28</v>
      </c>
      <c r="B37" s="159">
        <v>554886</v>
      </c>
      <c r="C37" s="159">
        <v>577018</v>
      </c>
      <c r="D37" s="45">
        <f t="shared" si="0"/>
        <v>1131904</v>
      </c>
    </row>
    <row r="38" spans="1:4">
      <c r="A38" s="27">
        <v>29</v>
      </c>
      <c r="B38" s="159">
        <v>527389</v>
      </c>
      <c r="C38" s="159">
        <v>491129</v>
      </c>
      <c r="D38" s="45">
        <f t="shared" si="0"/>
        <v>1018518</v>
      </c>
    </row>
    <row r="39" spans="1:4">
      <c r="A39" s="27">
        <v>30</v>
      </c>
      <c r="B39" s="159">
        <v>653861</v>
      </c>
      <c r="C39" s="159">
        <v>661198</v>
      </c>
      <c r="D39" s="45">
        <f t="shared" si="0"/>
        <v>1315059</v>
      </c>
    </row>
    <row r="40" spans="1:4">
      <c r="A40" s="27">
        <v>31</v>
      </c>
      <c r="B40" s="159">
        <v>436744</v>
      </c>
      <c r="C40" s="159">
        <v>429602</v>
      </c>
      <c r="D40" s="45">
        <f t="shared" si="0"/>
        <v>866346</v>
      </c>
    </row>
    <row r="41" spans="1:4">
      <c r="A41" s="27">
        <v>32</v>
      </c>
      <c r="B41" s="159">
        <v>541154</v>
      </c>
      <c r="C41" s="159">
        <v>541190</v>
      </c>
      <c r="D41" s="45">
        <f t="shared" si="0"/>
        <v>1082344</v>
      </c>
    </row>
    <row r="42" spans="1:4">
      <c r="A42" s="27">
        <v>33</v>
      </c>
      <c r="B42" s="159">
        <v>556613</v>
      </c>
      <c r="C42" s="159">
        <v>552774</v>
      </c>
      <c r="D42" s="45">
        <f t="shared" si="0"/>
        <v>1109387</v>
      </c>
    </row>
    <row r="43" spans="1:4">
      <c r="A43" s="27">
        <v>34</v>
      </c>
      <c r="B43" s="159">
        <v>498299</v>
      </c>
      <c r="C43" s="159">
        <v>486248</v>
      </c>
      <c r="D43" s="45">
        <f t="shared" si="0"/>
        <v>984547</v>
      </c>
    </row>
    <row r="44" spans="1:4">
      <c r="A44" s="27">
        <v>35</v>
      </c>
      <c r="B44" s="159">
        <v>574821</v>
      </c>
      <c r="C44" s="159">
        <v>613872</v>
      </c>
      <c r="D44" s="45">
        <f t="shared" si="0"/>
        <v>1188693</v>
      </c>
    </row>
    <row r="45" spans="1:4">
      <c r="A45" s="27">
        <v>36</v>
      </c>
      <c r="B45" s="159">
        <v>526445</v>
      </c>
      <c r="C45" s="159">
        <v>552403</v>
      </c>
      <c r="D45" s="45">
        <f t="shared" si="0"/>
        <v>1078848</v>
      </c>
    </row>
    <row r="46" spans="1:4">
      <c r="A46" s="27">
        <v>37</v>
      </c>
      <c r="B46" s="159">
        <v>525591</v>
      </c>
      <c r="C46" s="159">
        <v>512651</v>
      </c>
      <c r="D46" s="45">
        <f t="shared" si="0"/>
        <v>1038242</v>
      </c>
    </row>
    <row r="47" spans="1:4">
      <c r="A47" s="27">
        <v>38</v>
      </c>
      <c r="B47" s="159">
        <v>555014</v>
      </c>
      <c r="C47" s="159">
        <v>613504</v>
      </c>
      <c r="D47" s="45">
        <f t="shared" si="0"/>
        <v>1168518</v>
      </c>
    </row>
    <row r="48" spans="1:4">
      <c r="A48" s="27">
        <v>39</v>
      </c>
      <c r="B48" s="159">
        <v>500093</v>
      </c>
      <c r="C48" s="159">
        <v>531611</v>
      </c>
      <c r="D48" s="45">
        <f t="shared" si="0"/>
        <v>1031704</v>
      </c>
    </row>
    <row r="49" spans="1:4">
      <c r="A49" s="27">
        <v>40</v>
      </c>
      <c r="B49" s="159">
        <v>629880</v>
      </c>
      <c r="C49" s="159">
        <v>674718</v>
      </c>
      <c r="D49" s="45">
        <f t="shared" si="0"/>
        <v>1304598</v>
      </c>
    </row>
    <row r="50" spans="1:4">
      <c r="A50" s="27">
        <v>41</v>
      </c>
      <c r="B50" s="159">
        <v>438993</v>
      </c>
      <c r="C50" s="159">
        <v>458021</v>
      </c>
      <c r="D50" s="45">
        <f t="shared" si="0"/>
        <v>897014</v>
      </c>
    </row>
    <row r="51" spans="1:4">
      <c r="A51" s="27">
        <v>42</v>
      </c>
      <c r="B51" s="159">
        <v>609849</v>
      </c>
      <c r="C51" s="159">
        <v>630101</v>
      </c>
      <c r="D51" s="45">
        <f t="shared" si="0"/>
        <v>1239950</v>
      </c>
    </row>
    <row r="52" spans="1:4">
      <c r="A52" s="27">
        <v>43</v>
      </c>
      <c r="B52" s="159">
        <v>567308</v>
      </c>
      <c r="C52" s="159">
        <v>585129</v>
      </c>
      <c r="D52" s="45">
        <f t="shared" si="0"/>
        <v>1152437</v>
      </c>
    </row>
    <row r="53" spans="1:4">
      <c r="A53" s="27">
        <v>44</v>
      </c>
      <c r="B53" s="159">
        <v>427095</v>
      </c>
      <c r="C53" s="159">
        <v>482282</v>
      </c>
      <c r="D53" s="45">
        <f t="shared" si="0"/>
        <v>909377</v>
      </c>
    </row>
    <row r="54" spans="1:4">
      <c r="A54" s="27">
        <v>45</v>
      </c>
      <c r="B54" s="159">
        <v>612118</v>
      </c>
      <c r="C54" s="159">
        <v>636810</v>
      </c>
      <c r="D54" s="45">
        <f t="shared" si="0"/>
        <v>1248928</v>
      </c>
    </row>
    <row r="55" spans="1:4">
      <c r="A55" s="27">
        <v>46</v>
      </c>
      <c r="B55" s="159">
        <v>470214</v>
      </c>
      <c r="C55" s="159">
        <v>519696</v>
      </c>
      <c r="D55" s="45">
        <f t="shared" si="0"/>
        <v>989910</v>
      </c>
    </row>
    <row r="56" spans="1:4">
      <c r="A56" s="27">
        <v>47</v>
      </c>
      <c r="B56" s="159">
        <v>484015</v>
      </c>
      <c r="C56" s="159">
        <v>517155</v>
      </c>
      <c r="D56" s="45">
        <f t="shared" si="0"/>
        <v>1001170</v>
      </c>
    </row>
    <row r="57" spans="1:4">
      <c r="A57" s="27">
        <v>48</v>
      </c>
      <c r="B57" s="159">
        <v>532632</v>
      </c>
      <c r="C57" s="159">
        <v>593536</v>
      </c>
      <c r="D57" s="45">
        <f t="shared" si="0"/>
        <v>1126168</v>
      </c>
    </row>
    <row r="58" spans="1:4">
      <c r="A58" s="27">
        <v>49</v>
      </c>
      <c r="B58" s="159">
        <v>417275</v>
      </c>
      <c r="C58" s="159">
        <v>466484</v>
      </c>
      <c r="D58" s="45">
        <f t="shared" si="0"/>
        <v>883759</v>
      </c>
    </row>
    <row r="59" spans="1:4">
      <c r="A59" s="27">
        <v>50</v>
      </c>
      <c r="B59" s="159">
        <v>516516</v>
      </c>
      <c r="C59" s="159">
        <v>559762</v>
      </c>
      <c r="D59" s="45">
        <f t="shared" si="0"/>
        <v>1076278</v>
      </c>
    </row>
    <row r="60" spans="1:4">
      <c r="A60" s="27">
        <v>51</v>
      </c>
      <c r="B60" s="159">
        <v>334781</v>
      </c>
      <c r="C60" s="159">
        <v>371697</v>
      </c>
      <c r="D60" s="45">
        <f t="shared" si="0"/>
        <v>706478</v>
      </c>
    </row>
    <row r="61" spans="1:4">
      <c r="A61" s="27">
        <v>52</v>
      </c>
      <c r="B61" s="159">
        <v>440000</v>
      </c>
      <c r="C61" s="159">
        <v>449059</v>
      </c>
      <c r="D61" s="45">
        <f t="shared" si="0"/>
        <v>889059</v>
      </c>
    </row>
    <row r="62" spans="1:4">
      <c r="A62" s="27">
        <v>53</v>
      </c>
      <c r="B62" s="159">
        <v>508232</v>
      </c>
      <c r="C62" s="159">
        <v>565062</v>
      </c>
      <c r="D62" s="45">
        <f t="shared" si="0"/>
        <v>1073294</v>
      </c>
    </row>
    <row r="63" spans="1:4">
      <c r="A63" s="27">
        <v>54</v>
      </c>
      <c r="B63" s="159">
        <v>361447</v>
      </c>
      <c r="C63" s="159">
        <v>408552</v>
      </c>
      <c r="D63" s="45">
        <f t="shared" si="0"/>
        <v>769999</v>
      </c>
    </row>
    <row r="64" spans="1:4">
      <c r="A64" s="27">
        <v>55</v>
      </c>
      <c r="B64" s="159">
        <v>373971</v>
      </c>
      <c r="C64" s="159">
        <v>410335</v>
      </c>
      <c r="D64" s="45">
        <f t="shared" si="0"/>
        <v>784306</v>
      </c>
    </row>
    <row r="65" spans="1:4">
      <c r="A65" s="27">
        <v>56</v>
      </c>
      <c r="B65" s="159">
        <v>347982</v>
      </c>
      <c r="C65" s="159">
        <v>389080</v>
      </c>
      <c r="D65" s="45">
        <f t="shared" si="0"/>
        <v>737062</v>
      </c>
    </row>
    <row r="66" spans="1:4">
      <c r="A66" s="27">
        <v>57</v>
      </c>
      <c r="B66" s="159">
        <v>336028</v>
      </c>
      <c r="C66" s="159">
        <v>359306</v>
      </c>
      <c r="D66" s="45">
        <f t="shared" si="0"/>
        <v>695334</v>
      </c>
    </row>
    <row r="67" spans="1:4">
      <c r="A67" s="27">
        <v>58</v>
      </c>
      <c r="B67" s="159">
        <v>370606</v>
      </c>
      <c r="C67" s="159">
        <v>387601</v>
      </c>
      <c r="D67" s="45">
        <f t="shared" si="0"/>
        <v>758207</v>
      </c>
    </row>
    <row r="68" spans="1:4">
      <c r="A68" s="27">
        <v>59</v>
      </c>
      <c r="B68" s="159">
        <v>306303</v>
      </c>
      <c r="C68" s="159">
        <v>345024</v>
      </c>
      <c r="D68" s="45">
        <f t="shared" si="0"/>
        <v>651327</v>
      </c>
    </row>
    <row r="69" spans="1:4">
      <c r="A69" s="27">
        <v>60</v>
      </c>
      <c r="B69" s="159">
        <v>323406</v>
      </c>
      <c r="C69" s="159">
        <v>372233</v>
      </c>
      <c r="D69" s="45">
        <f t="shared" si="0"/>
        <v>695639</v>
      </c>
    </row>
    <row r="70" spans="1:4">
      <c r="A70" s="27">
        <v>61</v>
      </c>
      <c r="B70" s="159">
        <v>198610</v>
      </c>
      <c r="C70" s="159">
        <v>250458</v>
      </c>
      <c r="D70" s="45">
        <f t="shared" si="0"/>
        <v>449068</v>
      </c>
    </row>
    <row r="71" spans="1:4">
      <c r="A71" s="27">
        <v>62</v>
      </c>
      <c r="B71" s="159">
        <v>244123</v>
      </c>
      <c r="C71" s="159">
        <v>281509</v>
      </c>
      <c r="D71" s="45">
        <f t="shared" si="0"/>
        <v>525632</v>
      </c>
    </row>
    <row r="72" spans="1:4">
      <c r="A72" s="27">
        <v>63</v>
      </c>
      <c r="B72" s="159">
        <v>262848</v>
      </c>
      <c r="C72" s="159">
        <v>274211</v>
      </c>
      <c r="D72" s="45">
        <f t="shared" si="0"/>
        <v>537059</v>
      </c>
    </row>
    <row r="73" spans="1:4">
      <c r="A73" s="27">
        <v>64</v>
      </c>
      <c r="B73" s="159">
        <v>187903</v>
      </c>
      <c r="C73" s="159">
        <v>203165</v>
      </c>
      <c r="D73" s="45">
        <f t="shared" si="0"/>
        <v>391068</v>
      </c>
    </row>
    <row r="74" spans="1:4">
      <c r="A74" s="27">
        <v>65</v>
      </c>
      <c r="B74" s="159">
        <v>215522</v>
      </c>
      <c r="C74" s="159">
        <v>246414</v>
      </c>
      <c r="D74" s="45">
        <f t="shared" ref="D74:D109" si="1">B74+C74</f>
        <v>461936</v>
      </c>
    </row>
    <row r="75" spans="1:4">
      <c r="A75" s="27">
        <v>66</v>
      </c>
      <c r="B75" s="159">
        <v>148286</v>
      </c>
      <c r="C75" s="159">
        <v>185582</v>
      </c>
      <c r="D75" s="45">
        <f t="shared" si="1"/>
        <v>333868</v>
      </c>
    </row>
    <row r="76" spans="1:4">
      <c r="A76" s="27">
        <v>67</v>
      </c>
      <c r="B76" s="159">
        <v>178300</v>
      </c>
      <c r="C76" s="159">
        <v>196559</v>
      </c>
      <c r="D76" s="45">
        <f t="shared" si="1"/>
        <v>374859</v>
      </c>
    </row>
    <row r="77" spans="1:4">
      <c r="A77" s="27">
        <v>68</v>
      </c>
      <c r="B77" s="159">
        <v>144794</v>
      </c>
      <c r="C77" s="159">
        <v>180710</v>
      </c>
      <c r="D77" s="45">
        <f t="shared" si="1"/>
        <v>325504</v>
      </c>
    </row>
    <row r="78" spans="1:4">
      <c r="A78" s="27">
        <v>69</v>
      </c>
      <c r="B78" s="159">
        <v>107022</v>
      </c>
      <c r="C78" s="159">
        <v>132512</v>
      </c>
      <c r="D78" s="45">
        <f t="shared" si="1"/>
        <v>239534</v>
      </c>
    </row>
    <row r="79" spans="1:4">
      <c r="A79" s="27">
        <v>70</v>
      </c>
      <c r="B79" s="159">
        <v>155162</v>
      </c>
      <c r="C79" s="159">
        <v>214130</v>
      </c>
      <c r="D79" s="45">
        <f t="shared" si="1"/>
        <v>369292</v>
      </c>
    </row>
    <row r="80" spans="1:4">
      <c r="A80" s="27">
        <v>71</v>
      </c>
      <c r="B80" s="159">
        <v>95589</v>
      </c>
      <c r="C80" s="159">
        <v>133260</v>
      </c>
      <c r="D80" s="45">
        <f t="shared" si="1"/>
        <v>228849</v>
      </c>
    </row>
    <row r="81" spans="1:4">
      <c r="A81" s="27">
        <v>72</v>
      </c>
      <c r="B81" s="159">
        <v>143629</v>
      </c>
      <c r="C81" s="159">
        <v>189009</v>
      </c>
      <c r="D81" s="45">
        <f t="shared" si="1"/>
        <v>332638</v>
      </c>
    </row>
    <row r="82" spans="1:4">
      <c r="A82" s="27">
        <v>73</v>
      </c>
      <c r="B82" s="159">
        <v>148009</v>
      </c>
      <c r="C82" s="159">
        <v>175084</v>
      </c>
      <c r="D82" s="45">
        <f t="shared" si="1"/>
        <v>323093</v>
      </c>
    </row>
    <row r="83" spans="1:4">
      <c r="A83" s="27">
        <v>74</v>
      </c>
      <c r="B83" s="159">
        <v>121936</v>
      </c>
      <c r="C83" s="159">
        <v>161120</v>
      </c>
      <c r="D83" s="45">
        <f t="shared" si="1"/>
        <v>283056</v>
      </c>
    </row>
    <row r="84" spans="1:4">
      <c r="A84" s="27">
        <v>75</v>
      </c>
      <c r="B84" s="159">
        <v>109240</v>
      </c>
      <c r="C84" s="159">
        <v>160172</v>
      </c>
      <c r="D84" s="45">
        <f t="shared" si="1"/>
        <v>269412</v>
      </c>
    </row>
    <row r="85" spans="1:4">
      <c r="A85" s="27">
        <v>76</v>
      </c>
      <c r="B85" s="159">
        <v>104275</v>
      </c>
      <c r="C85" s="159">
        <v>134401</v>
      </c>
      <c r="D85" s="45">
        <f t="shared" si="1"/>
        <v>238676</v>
      </c>
    </row>
    <row r="86" spans="1:4">
      <c r="A86" s="27">
        <v>77</v>
      </c>
      <c r="B86" s="159">
        <v>84628</v>
      </c>
      <c r="C86" s="159">
        <v>116101</v>
      </c>
      <c r="D86" s="45">
        <f t="shared" si="1"/>
        <v>200729</v>
      </c>
    </row>
    <row r="87" spans="1:4">
      <c r="A87" s="27">
        <v>78</v>
      </c>
      <c r="B87" s="159">
        <v>100476</v>
      </c>
      <c r="C87" s="159">
        <v>142332</v>
      </c>
      <c r="D87" s="45">
        <f t="shared" si="1"/>
        <v>242808</v>
      </c>
    </row>
    <row r="88" spans="1:4">
      <c r="A88" s="27">
        <v>79</v>
      </c>
      <c r="B88" s="159">
        <v>49577</v>
      </c>
      <c r="C88" s="159">
        <v>71346</v>
      </c>
      <c r="D88" s="45">
        <f t="shared" si="1"/>
        <v>120923</v>
      </c>
    </row>
    <row r="89" spans="1:4">
      <c r="A89" s="27">
        <v>80</v>
      </c>
      <c r="B89" s="159">
        <v>77123</v>
      </c>
      <c r="C89" s="159">
        <v>112886</v>
      </c>
      <c r="D89" s="45">
        <f t="shared" si="1"/>
        <v>190009</v>
      </c>
    </row>
    <row r="90" spans="1:4">
      <c r="A90" s="27">
        <v>81</v>
      </c>
      <c r="B90" s="159">
        <v>37239</v>
      </c>
      <c r="C90" s="159">
        <v>62626</v>
      </c>
      <c r="D90" s="45">
        <f t="shared" si="1"/>
        <v>99865</v>
      </c>
    </row>
    <row r="91" spans="1:4">
      <c r="A91" s="27">
        <v>82</v>
      </c>
      <c r="B91" s="159">
        <v>57945</v>
      </c>
      <c r="C91" s="159">
        <v>80641</v>
      </c>
      <c r="D91" s="45">
        <f t="shared" si="1"/>
        <v>138586</v>
      </c>
    </row>
    <row r="92" spans="1:4">
      <c r="A92" s="27">
        <v>83</v>
      </c>
      <c r="B92" s="159">
        <v>56202</v>
      </c>
      <c r="C92" s="159">
        <v>75757</v>
      </c>
      <c r="D92" s="45">
        <f t="shared" si="1"/>
        <v>131959</v>
      </c>
    </row>
    <row r="93" spans="1:4">
      <c r="A93" s="27">
        <v>84</v>
      </c>
      <c r="B93" s="159">
        <v>38099</v>
      </c>
      <c r="C93" s="159">
        <v>60191</v>
      </c>
      <c r="D93" s="45">
        <f t="shared" si="1"/>
        <v>98290</v>
      </c>
    </row>
    <row r="94" spans="1:4">
      <c r="A94" s="27">
        <v>85</v>
      </c>
      <c r="B94" s="159">
        <v>30393</v>
      </c>
      <c r="C94" s="159">
        <v>53119</v>
      </c>
      <c r="D94" s="45">
        <f t="shared" si="1"/>
        <v>83512</v>
      </c>
    </row>
    <row r="95" spans="1:4">
      <c r="A95" s="27">
        <v>86</v>
      </c>
      <c r="B95" s="159">
        <v>23679</v>
      </c>
      <c r="C95" s="159">
        <v>43134</v>
      </c>
      <c r="D95" s="45">
        <f t="shared" si="1"/>
        <v>66813</v>
      </c>
    </row>
    <row r="96" spans="1:4">
      <c r="A96" s="27">
        <v>87</v>
      </c>
      <c r="B96" s="159">
        <v>21421</v>
      </c>
      <c r="C96" s="159">
        <v>35749</v>
      </c>
      <c r="D96" s="45">
        <f t="shared" si="1"/>
        <v>57170</v>
      </c>
    </row>
    <row r="97" spans="1:4">
      <c r="A97" s="27">
        <v>88</v>
      </c>
      <c r="B97" s="159">
        <v>16707</v>
      </c>
      <c r="C97" s="159">
        <v>28251</v>
      </c>
      <c r="D97" s="45">
        <f t="shared" si="1"/>
        <v>44958</v>
      </c>
    </row>
    <row r="98" spans="1:4">
      <c r="A98" s="27">
        <v>89</v>
      </c>
      <c r="B98" s="159">
        <v>11130</v>
      </c>
      <c r="C98" s="159">
        <v>18839</v>
      </c>
      <c r="D98" s="45">
        <f t="shared" si="1"/>
        <v>29969</v>
      </c>
    </row>
    <row r="99" spans="1:4">
      <c r="A99" s="27">
        <v>90</v>
      </c>
      <c r="B99" s="159">
        <v>15228</v>
      </c>
      <c r="C99" s="159">
        <v>24965</v>
      </c>
      <c r="D99" s="45">
        <f t="shared" si="1"/>
        <v>40193</v>
      </c>
    </row>
    <row r="100" spans="1:4">
      <c r="A100" s="27">
        <v>91</v>
      </c>
      <c r="B100" s="159">
        <v>5804</v>
      </c>
      <c r="C100" s="159">
        <v>10037</v>
      </c>
      <c r="D100" s="45">
        <f t="shared" si="1"/>
        <v>15841</v>
      </c>
    </row>
    <row r="101" spans="1:4">
      <c r="A101" s="27">
        <v>92</v>
      </c>
      <c r="B101" s="159">
        <v>6520</v>
      </c>
      <c r="C101" s="159">
        <v>11969</v>
      </c>
      <c r="D101" s="45">
        <f t="shared" si="1"/>
        <v>18489</v>
      </c>
    </row>
    <row r="102" spans="1:4">
      <c r="A102" s="27">
        <v>93</v>
      </c>
      <c r="B102" s="159">
        <v>6398</v>
      </c>
      <c r="C102" s="159">
        <v>11445</v>
      </c>
      <c r="D102" s="45">
        <f t="shared" si="1"/>
        <v>17843</v>
      </c>
    </row>
    <row r="103" spans="1:4">
      <c r="A103" s="27">
        <v>94</v>
      </c>
      <c r="B103" s="159">
        <v>4354</v>
      </c>
      <c r="C103" s="159">
        <v>5947</v>
      </c>
      <c r="D103" s="45">
        <f t="shared" si="1"/>
        <v>10301</v>
      </c>
    </row>
    <row r="104" spans="1:4">
      <c r="A104" s="27">
        <v>95</v>
      </c>
      <c r="B104" s="159">
        <v>4457</v>
      </c>
      <c r="C104" s="159">
        <v>6158</v>
      </c>
      <c r="D104" s="45">
        <f t="shared" si="1"/>
        <v>10615</v>
      </c>
    </row>
    <row r="105" spans="1:4">
      <c r="A105" s="27">
        <v>96</v>
      </c>
      <c r="B105" s="159">
        <v>2750</v>
      </c>
      <c r="C105" s="159">
        <v>6528</v>
      </c>
      <c r="D105" s="45">
        <f t="shared" si="1"/>
        <v>9278</v>
      </c>
    </row>
    <row r="106" spans="1:4">
      <c r="A106" s="27">
        <v>97</v>
      </c>
      <c r="B106" s="159">
        <v>2321</v>
      </c>
      <c r="C106" s="159">
        <v>4025</v>
      </c>
      <c r="D106" s="45">
        <f t="shared" si="1"/>
        <v>6346</v>
      </c>
    </row>
    <row r="107" spans="1:4">
      <c r="A107" s="27">
        <v>98</v>
      </c>
      <c r="B107" s="159">
        <v>5355</v>
      </c>
      <c r="C107" s="159">
        <v>10323</v>
      </c>
      <c r="D107" s="45">
        <f t="shared" si="1"/>
        <v>15678</v>
      </c>
    </row>
    <row r="108" spans="1:4">
      <c r="A108" s="27">
        <v>99</v>
      </c>
      <c r="B108" s="159">
        <v>0</v>
      </c>
      <c r="C108" s="159">
        <v>0</v>
      </c>
      <c r="D108" s="45">
        <f t="shared" si="1"/>
        <v>0</v>
      </c>
    </row>
    <row r="109" spans="1:4">
      <c r="A109" s="27">
        <v>100</v>
      </c>
      <c r="B109" s="159">
        <v>0</v>
      </c>
      <c r="C109" s="159">
        <v>0</v>
      </c>
      <c r="D109" s="45">
        <f t="shared" si="1"/>
        <v>0</v>
      </c>
    </row>
  </sheetData>
  <sheetProtection password="CC3D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showGridLines="0" workbookViewId="0">
      <selection activeCell="J13" sqref="J13"/>
    </sheetView>
  </sheetViews>
  <sheetFormatPr defaultRowHeight="12.75"/>
  <cols>
    <col min="1" max="1" width="21.625" style="18" bestFit="1" customWidth="1"/>
    <col min="2" max="11" width="9" style="18"/>
    <col min="12" max="12" width="0" style="18" hidden="1" customWidth="1"/>
    <col min="13" max="16384" width="9" style="18"/>
  </cols>
  <sheetData>
    <row r="1" spans="1:12" ht="14.25">
      <c r="A1" s="30" t="s">
        <v>43</v>
      </c>
    </row>
    <row r="2" spans="1:12" ht="14.25">
      <c r="A2" s="99" t="s">
        <v>29</v>
      </c>
    </row>
    <row r="4" spans="1:12">
      <c r="A4" s="20" t="s">
        <v>44</v>
      </c>
      <c r="B4" s="43">
        <f>SUM(B8:B108)</f>
        <v>300171.56144538597</v>
      </c>
      <c r="C4" s="43">
        <f ca="1">SUM(C8:C108)</f>
        <v>290867.05234274844</v>
      </c>
      <c r="D4" s="43">
        <f ca="1">SUM(D8:D108)</f>
        <v>284809.66874125524</v>
      </c>
      <c r="E4" s="43">
        <f ca="1">SUM(E8:E108)</f>
        <v>280248.37626455119</v>
      </c>
      <c r="F4" s="43">
        <f ca="1">SUM(F8:F108)</f>
        <v>277942.46899386321</v>
      </c>
      <c r="G4" s="43">
        <f ca="1">SUM(G8:G108)</f>
        <v>276839.19713476766</v>
      </c>
      <c r="H4" s="43">
        <f ca="1">SUM(H8:H108)</f>
        <v>276421.94545200747</v>
      </c>
      <c r="I4" s="43">
        <f ca="1">SUM(I8:I108)</f>
        <v>276793.53960590292</v>
      </c>
      <c r="J4" s="43">
        <f ca="1">SUM(J8:J108)</f>
        <v>277797.5668183029</v>
      </c>
      <c r="K4" s="43">
        <f ca="1">SUM(K8:K108)</f>
        <v>279307.06194502761</v>
      </c>
      <c r="L4" s="43">
        <f ca="1">SUM(L8:L108)</f>
        <v>281349.51805920154</v>
      </c>
    </row>
    <row r="5" spans="1:12">
      <c r="B5" s="28"/>
    </row>
    <row r="6" spans="1:12">
      <c r="A6" s="46" t="s">
        <v>41</v>
      </c>
      <c r="B6" s="47">
        <f ca="1">Population!C4+1</f>
        <v>2554</v>
      </c>
      <c r="C6" s="47">
        <f ca="1">B6+1</f>
        <v>2555</v>
      </c>
      <c r="D6" s="47">
        <f t="shared" ref="D6:L6" ca="1" si="0">C6+1</f>
        <v>2556</v>
      </c>
      <c r="E6" s="47">
        <f t="shared" ca="1" si="0"/>
        <v>2557</v>
      </c>
      <c r="F6" s="47">
        <f t="shared" ca="1" si="0"/>
        <v>2558</v>
      </c>
      <c r="G6" s="47">
        <f t="shared" ca="1" si="0"/>
        <v>2559</v>
      </c>
      <c r="H6" s="47">
        <f t="shared" ca="1" si="0"/>
        <v>2560</v>
      </c>
      <c r="I6" s="47">
        <f t="shared" ca="1" si="0"/>
        <v>2561</v>
      </c>
      <c r="J6" s="47">
        <f t="shared" ca="1" si="0"/>
        <v>2562</v>
      </c>
      <c r="K6" s="47">
        <f t="shared" ca="1" si="0"/>
        <v>2563</v>
      </c>
      <c r="L6" s="47">
        <f t="shared" ca="1" si="0"/>
        <v>2564</v>
      </c>
    </row>
    <row r="7" spans="1:12">
      <c r="A7" s="48" t="s">
        <v>42</v>
      </c>
      <c r="B7" s="48">
        <f ca="1">B6-543</f>
        <v>2011</v>
      </c>
      <c r="C7" s="48">
        <f t="shared" ref="C7:L7" ca="1" si="1">C6-543</f>
        <v>2012</v>
      </c>
      <c r="D7" s="48">
        <f t="shared" ca="1" si="1"/>
        <v>2013</v>
      </c>
      <c r="E7" s="48">
        <f t="shared" ca="1" si="1"/>
        <v>2014</v>
      </c>
      <c r="F7" s="48">
        <f t="shared" ca="1" si="1"/>
        <v>2015</v>
      </c>
      <c r="G7" s="48">
        <f t="shared" ca="1" si="1"/>
        <v>2016</v>
      </c>
      <c r="H7" s="48">
        <f t="shared" ca="1" si="1"/>
        <v>2017</v>
      </c>
      <c r="I7" s="48">
        <f t="shared" ca="1" si="1"/>
        <v>2018</v>
      </c>
      <c r="J7" s="48">
        <f t="shared" ca="1" si="1"/>
        <v>2019</v>
      </c>
      <c r="K7" s="48">
        <f t="shared" ca="1" si="1"/>
        <v>2020</v>
      </c>
      <c r="L7" s="48">
        <f t="shared" ca="1" si="1"/>
        <v>2021</v>
      </c>
    </row>
    <row r="8" spans="1:12">
      <c r="A8" s="27">
        <v>0</v>
      </c>
      <c r="B8" s="45">
        <f>ProjM!B8*MortM!B5</f>
        <v>3008.8279693669938</v>
      </c>
      <c r="C8" s="45">
        <f ca="1">ProjM!C8*MortM!C5</f>
        <v>3638.477594291101</v>
      </c>
      <c r="D8" s="45">
        <f ca="1">ProjM!D8*MortM!D5</f>
        <v>3614.8571429201525</v>
      </c>
      <c r="E8" s="45">
        <f ca="1">ProjM!E8*MortM!E5</f>
        <v>3593.425930670106</v>
      </c>
      <c r="F8" s="45">
        <f ca="1">ProjM!F8*MortM!F5</f>
        <v>3574.1006522399293</v>
      </c>
      <c r="G8" s="45">
        <f ca="1">ProjM!G8*MortM!G5</f>
        <v>3557.3459142158586</v>
      </c>
      <c r="H8" s="45">
        <f ca="1">ProjM!H8*MortM!H5</f>
        <v>3490.7282509689471</v>
      </c>
      <c r="I8" s="45">
        <f ca="1">ProjM!I8*MortM!I5</f>
        <v>3429.7626313098904</v>
      </c>
      <c r="J8" s="45">
        <f ca="1">ProjM!J8*MortM!J5</f>
        <v>3372.571536229711</v>
      </c>
      <c r="K8" s="45">
        <f ca="1">ProjM!K8*MortM!K5</f>
        <v>3314.9517213903518</v>
      </c>
      <c r="L8" s="45">
        <f ca="1">ProjM!L8*MortM!L5</f>
        <v>3255.9937472233805</v>
      </c>
    </row>
    <row r="9" spans="1:12">
      <c r="A9" s="27">
        <v>1</v>
      </c>
      <c r="B9" s="45">
        <f>ProjM!B9*MortM!B6</f>
        <v>278.46283986883645</v>
      </c>
      <c r="C9" s="45">
        <f>ProjM!C9*MortM!C6</f>
        <v>257.12209009163291</v>
      </c>
      <c r="D9" s="45">
        <f ca="1">ProjM!D9*MortM!D6</f>
        <v>310.99094448395203</v>
      </c>
      <c r="E9" s="45">
        <f ca="1">ProjM!E9*MortM!E6</f>
        <v>309.03179716748565</v>
      </c>
      <c r="F9" s="45">
        <f ca="1">ProjM!F9*MortM!F6</f>
        <v>307.25768057902758</v>
      </c>
      <c r="G9" s="45">
        <f ca="1">ProjM!G9*MortM!G6</f>
        <v>305.66163304355427</v>
      </c>
      <c r="H9" s="45">
        <f ca="1">ProjM!H9*MortM!H6</f>
        <v>304.15714377689062</v>
      </c>
      <c r="I9" s="45">
        <f ca="1">ProjM!I9*MortM!I6</f>
        <v>298.51467675252496</v>
      </c>
      <c r="J9" s="45">
        <f ca="1">ProjM!J9*MortM!J6</f>
        <v>293.35235840329386</v>
      </c>
      <c r="K9" s="45">
        <f ca="1">ProjM!K9*MortM!K6</f>
        <v>288.50992298345528</v>
      </c>
      <c r="L9" s="45">
        <f ca="1">ProjM!L9*MortM!L6</f>
        <v>283.62799356541996</v>
      </c>
    </row>
    <row r="10" spans="1:12">
      <c r="A10" s="27">
        <v>2</v>
      </c>
      <c r="B10" s="45">
        <f>ProjM!B10*MortM!B7</f>
        <v>300.95469415354597</v>
      </c>
      <c r="C10" s="45">
        <f>ProjM!C10*MortM!C7</f>
        <v>271.78602446572569</v>
      </c>
      <c r="D10" s="45">
        <f>ProjM!D10*MortM!D7</f>
        <v>250.96132223239027</v>
      </c>
      <c r="E10" s="45">
        <f ca="1">ProjM!E10*MortM!E7</f>
        <v>303.54459436346167</v>
      </c>
      <c r="F10" s="45">
        <f ca="1">ProjM!F10*MortM!F7</f>
        <v>301.63734677031471</v>
      </c>
      <c r="G10" s="45">
        <f ca="1">ProjM!G10*MortM!G7</f>
        <v>299.91052689666827</v>
      </c>
      <c r="H10" s="45">
        <f ca="1">ProjM!H10*MortM!H7</f>
        <v>298.2334105421221</v>
      </c>
      <c r="I10" s="45">
        <f ca="1">ProjM!I10*MortM!I7</f>
        <v>296.77013812073278</v>
      </c>
      <c r="J10" s="45">
        <f ca="1">ProjM!J10*MortM!J7</f>
        <v>291.26916877237437</v>
      </c>
      <c r="K10" s="45">
        <f ca="1">ProjM!K10*MortM!K7</f>
        <v>286.23642887701436</v>
      </c>
      <c r="L10" s="45">
        <f ca="1">ProjM!L10*MortM!L7</f>
        <v>281.5155669169751</v>
      </c>
    </row>
    <row r="11" spans="1:12">
      <c r="A11" s="27">
        <v>3</v>
      </c>
      <c r="B11" s="45">
        <f>ProjM!B11*MortM!B8</f>
        <v>334.87358501765664</v>
      </c>
      <c r="C11" s="45">
        <f>ProjM!C11*MortM!C8</f>
        <v>293.73858252260311</v>
      </c>
      <c r="D11" s="45">
        <f>ProjM!D11*MortM!D8</f>
        <v>265.27390174798074</v>
      </c>
      <c r="E11" s="45">
        <f>ProjM!E11*MortM!E8</f>
        <v>244.95231809516528</v>
      </c>
      <c r="F11" s="45">
        <f ca="1">ProjM!F11*MortM!F8</f>
        <v>296.28144064619704</v>
      </c>
      <c r="G11" s="45">
        <f ca="1">ProjM!G11*MortM!G8</f>
        <v>294.42458665677015</v>
      </c>
      <c r="H11" s="45">
        <f ca="1">ProjM!H11*MortM!H8</f>
        <v>292.62206840703908</v>
      </c>
      <c r="I11" s="45">
        <f ca="1">ProjM!I11*MortM!I8</f>
        <v>290.99027344800896</v>
      </c>
      <c r="J11" s="45">
        <f ca="1">ProjM!J11*MortM!J8</f>
        <v>289.56697334700618</v>
      </c>
      <c r="K11" s="45">
        <f ca="1">ProjM!K11*MortM!K8</f>
        <v>284.20377175479592</v>
      </c>
      <c r="L11" s="45">
        <f ca="1">ProjM!L11*MortM!L8</f>
        <v>279.29718920698616</v>
      </c>
    </row>
    <row r="12" spans="1:12">
      <c r="A12" s="27">
        <v>4</v>
      </c>
      <c r="B12" s="45">
        <f>ProjM!B12*MortM!B9</f>
        <v>309.00772899834305</v>
      </c>
      <c r="C12" s="45">
        <f>ProjM!C12*MortM!C9</f>
        <v>326.84418651122047</v>
      </c>
      <c r="D12" s="45">
        <f>ProjM!D12*MortM!D9</f>
        <v>286.70046604813052</v>
      </c>
      <c r="E12" s="45">
        <f>ProjM!E12*MortM!E9</f>
        <v>258.92219799171284</v>
      </c>
      <c r="F12" s="45">
        <f>ProjM!F12*MortM!F9</f>
        <v>239.09114852482145</v>
      </c>
      <c r="G12" s="45">
        <f ca="1">ProjM!G12*MortM!G9</f>
        <v>289.19675109976748</v>
      </c>
      <c r="H12" s="45">
        <f ca="1">ProjM!H12*MortM!H9</f>
        <v>287.26944808801477</v>
      </c>
      <c r="I12" s="45">
        <f ca="1">ProjM!I12*MortM!I9</f>
        <v>285.51521289282175</v>
      </c>
      <c r="J12" s="45">
        <f ca="1">ProjM!J12*MortM!J9</f>
        <v>283.92739677021785</v>
      </c>
      <c r="K12" s="45">
        <f ca="1">ProjM!K12*MortM!K9</f>
        <v>282.54286695600666</v>
      </c>
      <c r="L12" s="45">
        <f ca="1">ProjM!L12*MortM!L9</f>
        <v>277.31380986186059</v>
      </c>
    </row>
    <row r="13" spans="1:12">
      <c r="A13" s="27">
        <v>5</v>
      </c>
      <c r="B13" s="45">
        <f>ProjM!B13*MortM!B10</f>
        <v>222.72528851774703</v>
      </c>
      <c r="C13" s="45">
        <f>ProjM!C13*MortM!C10</f>
        <v>207.76787382149055</v>
      </c>
      <c r="D13" s="45">
        <f>ProjM!D13*MortM!D10</f>
        <v>219.76440363230688</v>
      </c>
      <c r="E13" s="45">
        <f>ProjM!E13*MortM!E10</f>
        <v>192.77572222553297</v>
      </c>
      <c r="F13" s="45">
        <f>ProjM!F13*MortM!F10</f>
        <v>174.10065686000431</v>
      </c>
      <c r="G13" s="45">
        <f>ProjM!G13*MortM!G10</f>
        <v>160.76875193005878</v>
      </c>
      <c r="H13" s="45">
        <f ca="1">ProjM!H13*MortM!H10</f>
        <v>194.38285464159003</v>
      </c>
      <c r="I13" s="45">
        <f ca="1">ProjM!I13*MortM!I10</f>
        <v>193.09045132085228</v>
      </c>
      <c r="J13" s="45">
        <f ca="1">ProjM!J13*MortM!J10</f>
        <v>191.9142669009411</v>
      </c>
      <c r="K13" s="45">
        <f ca="1">ProjM!K13*MortM!K10</f>
        <v>190.84984057173398</v>
      </c>
      <c r="L13" s="45">
        <f ca="1">ProjM!L13*MortM!L10</f>
        <v>189.92196185570268</v>
      </c>
    </row>
    <row r="14" spans="1:12">
      <c r="A14" s="27">
        <v>6</v>
      </c>
      <c r="B14" s="45">
        <f>ProjM!B14*MortM!B11</f>
        <v>143.63940997764621</v>
      </c>
      <c r="C14" s="45">
        <f>ProjM!C14*MortM!C11</f>
        <v>140.28087618387084</v>
      </c>
      <c r="D14" s="45">
        <f>ProjM!D14*MortM!D11</f>
        <v>130.86168916938229</v>
      </c>
      <c r="E14" s="45">
        <f>ProjM!E14*MortM!E11</f>
        <v>138.41926583924081</v>
      </c>
      <c r="F14" s="45">
        <f>ProjM!F14*MortM!F11</f>
        <v>121.42174773154528</v>
      </c>
      <c r="G14" s="45">
        <f>ProjM!G14*MortM!G11</f>
        <v>109.66028841794889</v>
      </c>
      <c r="H14" s="45">
        <f>ProjM!H14*MortM!H11</f>
        <v>101.22199322588912</v>
      </c>
      <c r="I14" s="45">
        <f ca="1">ProjM!I14*MortM!I11</f>
        <v>122.38716982552874</v>
      </c>
      <c r="J14" s="45">
        <f ca="1">ProjM!J14*MortM!J11</f>
        <v>121.57473015609148</v>
      </c>
      <c r="K14" s="45">
        <f ca="1">ProjM!K14*MortM!K11</f>
        <v>120.83541836596721</v>
      </c>
      <c r="L14" s="45">
        <f ca="1">ProjM!L14*MortM!L11</f>
        <v>120.16642928080842</v>
      </c>
    </row>
    <row r="15" spans="1:12">
      <c r="A15" s="27">
        <v>7</v>
      </c>
      <c r="B15" s="45">
        <f>ProjM!B15*MortM!B12</f>
        <v>92.353589869898073</v>
      </c>
      <c r="C15" s="45">
        <f>ProjM!C15*MortM!C12</f>
        <v>84.152041538368053</v>
      </c>
      <c r="D15" s="45">
        <f>ProjM!D15*MortM!D12</f>
        <v>82.185056767940097</v>
      </c>
      <c r="E15" s="45">
        <f>ProjM!E15*MortM!E12</f>
        <v>76.667301864828872</v>
      </c>
      <c r="F15" s="45">
        <f>ProjM!F15*MortM!F12</f>
        <v>81.095618603053182</v>
      </c>
      <c r="G15" s="45">
        <f>ProjM!G15*MortM!G12</f>
        <v>71.137802762404178</v>
      </c>
      <c r="H15" s="45">
        <f>ProjM!H15*MortM!H12</f>
        <v>64.220834705562524</v>
      </c>
      <c r="I15" s="45">
        <f>ProjM!I15*MortM!I12</f>
        <v>59.279492029086825</v>
      </c>
      <c r="J15" s="45">
        <f ca="1">ProjM!J15*MortM!J12</f>
        <v>71.675121046457633</v>
      </c>
      <c r="K15" s="45">
        <f ca="1">ProjM!K15*MortM!K12</f>
        <v>71.199794828909674</v>
      </c>
      <c r="L15" s="45">
        <f ca="1">ProjM!L15*MortM!L12</f>
        <v>70.767278529925406</v>
      </c>
    </row>
    <row r="16" spans="1:12">
      <c r="A16" s="27">
        <v>8</v>
      </c>
      <c r="B16" s="45">
        <f>ProjM!B16*MortM!B13</f>
        <v>45.495982450337529</v>
      </c>
      <c r="C16" s="45">
        <f>ProjM!C16*MortM!C13</f>
        <v>45.094246887665527</v>
      </c>
      <c r="D16" s="45">
        <f>ProjM!D16*MortM!D13</f>
        <v>41.089799334192371</v>
      </c>
      <c r="E16" s="45">
        <f>ProjM!E16*MortM!E13</f>
        <v>40.129540217196428</v>
      </c>
      <c r="F16" s="45">
        <f>ProjM!F16*MortM!F13</f>
        <v>37.435481097744884</v>
      </c>
      <c r="G16" s="45">
        <f>ProjM!G16*MortM!G13</f>
        <v>39.597931557117221</v>
      </c>
      <c r="H16" s="45">
        <f>ProjM!H16*MortM!H13</f>
        <v>34.721376440242473</v>
      </c>
      <c r="I16" s="45">
        <f>ProjM!I16*MortM!I13</f>
        <v>31.345431153163652</v>
      </c>
      <c r="J16" s="45">
        <f>ProjM!J16*MortM!J13</f>
        <v>28.933738230423696</v>
      </c>
      <c r="K16" s="45">
        <f ca="1">ProjM!K16*MortM!K13</f>
        <v>34.984062501310135</v>
      </c>
      <c r="L16" s="45">
        <f ca="1">ProjM!L16*MortM!L13</f>
        <v>34.752194725652039</v>
      </c>
    </row>
    <row r="17" spans="1:12">
      <c r="A17" s="27">
        <v>9</v>
      </c>
      <c r="B17" s="45">
        <f>ProjM!B17*MortM!B14</f>
        <v>29.719503780150959</v>
      </c>
      <c r="C17" s="45">
        <f>ProjM!C17*MortM!C14</f>
        <v>29.622540718328587</v>
      </c>
      <c r="D17" s="45">
        <f>ProjM!D17*MortM!D14</f>
        <v>29.361037594767748</v>
      </c>
      <c r="E17" s="45">
        <f>ProjM!E17*MortM!E14</f>
        <v>26.753786770756726</v>
      </c>
      <c r="F17" s="45">
        <f>ProjM!F17*MortM!F14</f>
        <v>26.12861455345854</v>
      </c>
      <c r="G17" s="45">
        <f>ProjM!G17*MortM!G14</f>
        <v>24.374546955222648</v>
      </c>
      <c r="H17" s="45">
        <f>ProjM!H17*MortM!H14</f>
        <v>25.771879812154975</v>
      </c>
      <c r="I17" s="45">
        <f>ProjM!I17*MortM!I14</f>
        <v>22.598074586029917</v>
      </c>
      <c r="J17" s="45">
        <f>ProjM!J17*MortM!J14</f>
        <v>20.400914629768661</v>
      </c>
      <c r="K17" s="45">
        <f>ProjM!K17*MortM!K14</f>
        <v>18.831321754567146</v>
      </c>
      <c r="L17" s="45">
        <f ca="1">ProjM!L17*MortM!L14</f>
        <v>22.769177404100407</v>
      </c>
    </row>
    <row r="18" spans="1:12">
      <c r="A18" s="27">
        <v>10</v>
      </c>
      <c r="B18" s="45">
        <f>ProjM!B18*MortM!B15</f>
        <v>35.463066195942233</v>
      </c>
      <c r="C18" s="45">
        <f>ProjM!C18*MortM!C15</f>
        <v>29.026619327461066</v>
      </c>
      <c r="D18" s="45">
        <f>ProjM!D18*MortM!D15</f>
        <v>28.93196144099317</v>
      </c>
      <c r="E18" s="45">
        <f>ProjM!E18*MortM!E15</f>
        <v>28.676597787791419</v>
      </c>
      <c r="F18" s="45">
        <f>ProjM!F18*MortM!F15</f>
        <v>26.130163401469446</v>
      </c>
      <c r="G18" s="45">
        <f>ProjM!G18*MortM!G15</f>
        <v>25.519600406357018</v>
      </c>
      <c r="H18" s="45">
        <f>ProjM!H18*MortM!H15</f>
        <v>23.796560985134185</v>
      </c>
      <c r="I18" s="45">
        <f>ProjM!I18*MortM!I15</f>
        <v>25.16079438438797</v>
      </c>
      <c r="J18" s="45">
        <f>ProjM!J18*MortM!J15</f>
        <v>22.062274299341869</v>
      </c>
      <c r="K18" s="45">
        <f>ProjM!K18*MortM!K15</f>
        <v>19.91723545332983</v>
      </c>
      <c r="L18" s="45">
        <f>ProjM!L18*MortM!L15</f>
        <v>18.384879426423407</v>
      </c>
    </row>
    <row r="19" spans="1:12">
      <c r="A19" s="27">
        <v>11</v>
      </c>
      <c r="B19" s="45">
        <f>ProjM!B19*MortM!B16</f>
        <v>55.22613871303578</v>
      </c>
      <c r="C19" s="45">
        <f>ProjM!C19*MortM!C16</f>
        <v>60.613482242860215</v>
      </c>
      <c r="D19" s="45">
        <f>ProjM!D19*MortM!D16</f>
        <v>49.612381951880785</v>
      </c>
      <c r="E19" s="45">
        <f>ProjM!E19*MortM!E16</f>
        <v>49.45066681858097</v>
      </c>
      <c r="F19" s="45">
        <f>ProjM!F19*MortM!F16</f>
        <v>49.014269894736927</v>
      </c>
      <c r="G19" s="45">
        <f>ProjM!G19*MortM!G16</f>
        <v>44.661948018311058</v>
      </c>
      <c r="H19" s="45">
        <f>ProjM!H19*MortM!H16</f>
        <v>43.600308751503512</v>
      </c>
      <c r="I19" s="45">
        <f>ProjM!I19*MortM!I16</f>
        <v>40.656547723391647</v>
      </c>
      <c r="J19" s="45">
        <f>ProjM!J19*MortM!J16</f>
        <v>42.98740603199559</v>
      </c>
      <c r="K19" s="45">
        <f>ProjM!K19*MortM!K16</f>
        <v>37.693611276908484</v>
      </c>
      <c r="L19" s="45">
        <f>ProjM!L19*MortM!L16</f>
        <v>34.028835570164134</v>
      </c>
    </row>
    <row r="20" spans="1:12">
      <c r="A20" s="27">
        <v>12</v>
      </c>
      <c r="B20" s="45">
        <f>ProjM!B20*MortM!B17</f>
        <v>98.768855470769481</v>
      </c>
      <c r="C20" s="45">
        <f>ProjM!C20*MortM!C17</f>
        <v>84.756428368360574</v>
      </c>
      <c r="D20" s="45">
        <f>ProjM!D20*MortM!D17</f>
        <v>93.024720445708482</v>
      </c>
      <c r="E20" s="45">
        <f>ProjM!E20*MortM!E17</f>
        <v>76.141312841878928</v>
      </c>
      <c r="F20" s="45">
        <f>ProjM!F20*MortM!F17</f>
        <v>75.893319933820635</v>
      </c>
      <c r="G20" s="45">
        <f>ProjM!G20*MortM!G17</f>
        <v>75.223758348932378</v>
      </c>
      <c r="H20" s="45">
        <f>ProjM!H20*MortM!H17</f>
        <v>68.515805407572842</v>
      </c>
      <c r="I20" s="45">
        <f>ProjM!I20*MortM!I17</f>
        <v>66.887309824490302</v>
      </c>
      <c r="J20" s="45">
        <f>ProjM!J20*MortM!J17</f>
        <v>62.371429378362912</v>
      </c>
      <c r="K20" s="45">
        <f>ProjM!K20*MortM!K17</f>
        <v>65.947364983383437</v>
      </c>
      <c r="L20" s="45">
        <f>ProjM!L20*MortM!L17</f>
        <v>57.826238221960168</v>
      </c>
    </row>
    <row r="21" spans="1:12">
      <c r="A21" s="27">
        <v>13</v>
      </c>
      <c r="B21" s="45">
        <f>ProjM!B21*MortM!B18</f>
        <v>179.75804761731666</v>
      </c>
      <c r="C21" s="45">
        <f>ProjM!C21*MortM!C18</f>
        <v>157.83539004495782</v>
      </c>
      <c r="D21" s="45">
        <f>ProjM!D21*MortM!D18</f>
        <v>135.44371391675088</v>
      </c>
      <c r="E21" s="45">
        <f>ProjM!E21*MortM!E18</f>
        <v>148.65734673709053</v>
      </c>
      <c r="F21" s="45">
        <f>ProjM!F21*MortM!F18</f>
        <v>121.6774556097367</v>
      </c>
      <c r="G21" s="45">
        <f>ProjM!G21*MortM!G18</f>
        <v>121.28162988486568</v>
      </c>
      <c r="H21" s="45">
        <f>ProjM!H21*MortM!H18</f>
        <v>120.16215980828382</v>
      </c>
      <c r="I21" s="45">
        <f>ProjM!I21*MortM!I18</f>
        <v>109.44731941998009</v>
      </c>
      <c r="J21" s="45">
        <f>ProjM!J21*MortM!J18</f>
        <v>106.84635624178929</v>
      </c>
      <c r="K21" s="45">
        <f>ProjM!K21*MortM!K18</f>
        <v>99.633014444842161</v>
      </c>
      <c r="L21" s="45">
        <f>ProjM!L21*MortM!L18</f>
        <v>105.34564089497435</v>
      </c>
    </row>
    <row r="22" spans="1:12">
      <c r="A22" s="27">
        <v>14</v>
      </c>
      <c r="B22" s="45">
        <f>ProjM!B22*MortM!B19</f>
        <v>281.0790969436959</v>
      </c>
      <c r="C22" s="45">
        <f>ProjM!C22*MortM!C19</f>
        <v>253.53818051343535</v>
      </c>
      <c r="D22" s="45">
        <f>ProjM!D22*MortM!D19</f>
        <v>222.61910157982965</v>
      </c>
      <c r="E22" s="45">
        <f>ProjM!E22*MortM!E19</f>
        <v>191.03803076136913</v>
      </c>
      <c r="F22" s="45">
        <f>ProjM!F22*MortM!F19</f>
        <v>209.67672699261163</v>
      </c>
      <c r="G22" s="45">
        <f>ProjM!G22*MortM!G19</f>
        <v>171.62350890879162</v>
      </c>
      <c r="H22" s="45">
        <f>ProjM!H22*MortM!H19</f>
        <v>170.99522088263586</v>
      </c>
      <c r="I22" s="45">
        <f>ProjM!I22*MortM!I19</f>
        <v>169.4179401624182</v>
      </c>
      <c r="J22" s="45">
        <f>ProjM!J22*MortM!J19</f>
        <v>154.3119146190364</v>
      </c>
      <c r="K22" s="45">
        <f>ProjM!K22*MortM!K19</f>
        <v>150.6456663563913</v>
      </c>
      <c r="L22" s="45">
        <f>ProjM!L22*MortM!L19</f>
        <v>140.47619387796698</v>
      </c>
    </row>
    <row r="23" spans="1:12">
      <c r="A23" s="27">
        <v>15</v>
      </c>
      <c r="B23" s="45">
        <f>ProjM!B23*MortM!B20</f>
        <v>328.92254588326642</v>
      </c>
      <c r="C23" s="45">
        <f>ProjM!C23*MortM!C20</f>
        <v>390.52922998686233</v>
      </c>
      <c r="D23" s="45">
        <f>ProjM!D23*MortM!D20</f>
        <v>352.26761154083874</v>
      </c>
      <c r="E23" s="45">
        <f>ProjM!E23*MortM!E20</f>
        <v>309.31146638120316</v>
      </c>
      <c r="F23" s="45">
        <f>ProjM!F23*MortM!F20</f>
        <v>265.43462644149071</v>
      </c>
      <c r="G23" s="45">
        <f>ProjM!G23*MortM!G20</f>
        <v>291.33457316127391</v>
      </c>
      <c r="H23" s="45">
        <f>ProjM!H23*MortM!H20</f>
        <v>238.36477859814639</v>
      </c>
      <c r="I23" s="45">
        <f>ProjM!I23*MortM!I20</f>
        <v>237.4943123265067</v>
      </c>
      <c r="J23" s="45">
        <f>ProjM!J23*MortM!J20</f>
        <v>235.3057171959388</v>
      </c>
      <c r="K23" s="45">
        <f>ProjM!K23*MortM!K20</f>
        <v>214.3267075402434</v>
      </c>
      <c r="L23" s="45">
        <f>ProjM!L23*MortM!L20</f>
        <v>209.23635084267912</v>
      </c>
    </row>
    <row r="24" spans="1:12">
      <c r="A24" s="27">
        <v>16</v>
      </c>
      <c r="B24" s="45">
        <f>ProjM!B24*MortM!B21</f>
        <v>364.6158786089988</v>
      </c>
      <c r="C24" s="45">
        <f>ProjM!C24*MortM!C21</f>
        <v>399.17855937793132</v>
      </c>
      <c r="D24" s="45">
        <f>ProjM!D24*MortM!D21</f>
        <v>473.95084276560061</v>
      </c>
      <c r="E24" s="45">
        <f>ProjM!E24*MortM!E21</f>
        <v>427.5220479045218</v>
      </c>
      <c r="F24" s="45">
        <f>ProjM!F24*MortM!F21</f>
        <v>375.3943471441645</v>
      </c>
      <c r="G24" s="45">
        <f>ProjM!G24*MortM!G21</f>
        <v>322.14771453820225</v>
      </c>
      <c r="H24" s="45">
        <f>ProjM!H24*MortM!H21</f>
        <v>353.43917827067372</v>
      </c>
      <c r="I24" s="45">
        <f>ProjM!I24*MortM!I21</f>
        <v>289.18139338243861</v>
      </c>
      <c r="J24" s="45">
        <f>ProjM!J24*MortM!J21</f>
        <v>288.12898107425485</v>
      </c>
      <c r="K24" s="45">
        <f>ProjM!K24*MortM!K21</f>
        <v>285.47727820704688</v>
      </c>
      <c r="L24" s="45">
        <f>ProjM!L24*MortM!L21</f>
        <v>260.02827342671077</v>
      </c>
    </row>
    <row r="25" spans="1:12">
      <c r="A25" s="27">
        <v>17</v>
      </c>
      <c r="B25" s="45">
        <f>ProjM!B25*MortM!B22</f>
        <v>525.4690325368905</v>
      </c>
      <c r="C25" s="45">
        <f>ProjM!C25*MortM!C22</f>
        <v>425.49367668094578</v>
      </c>
      <c r="D25" s="45">
        <f>ProjM!D25*MortM!D22</f>
        <v>465.83534524563913</v>
      </c>
      <c r="E25" s="45">
        <f>ProjM!E25*MortM!E22</f>
        <v>553.10304608439128</v>
      </c>
      <c r="F25" s="45">
        <f>ProjM!F25*MortM!F22</f>
        <v>498.92884350521331</v>
      </c>
      <c r="G25" s="45">
        <f>ProjM!G25*MortM!G22</f>
        <v>438.10175895375943</v>
      </c>
      <c r="H25" s="45">
        <f>ProjM!H25*MortM!H22</f>
        <v>375.81047352381222</v>
      </c>
      <c r="I25" s="45">
        <f>ProjM!I25*MortM!I22</f>
        <v>412.32102099678531</v>
      </c>
      <c r="J25" s="45">
        <f>ProjM!J25*MortM!J22</f>
        <v>337.36337444707328</v>
      </c>
      <c r="K25" s="45">
        <f>ProjM!K25*MortM!K22</f>
        <v>336.14075157516532</v>
      </c>
      <c r="L25" s="45">
        <f>ProjM!L25*MortM!L22</f>
        <v>333.05215725934414</v>
      </c>
    </row>
    <row r="26" spans="1:12">
      <c r="A26" s="27">
        <v>18</v>
      </c>
      <c r="B26" s="45">
        <f>ProjM!B26*MortM!B23</f>
        <v>684.96420521537186</v>
      </c>
      <c r="C26" s="45">
        <f>ProjM!C26*MortM!C23</f>
        <v>596.69485813799474</v>
      </c>
      <c r="D26" s="45">
        <f>ProjM!D26*MortM!D23</f>
        <v>483.17837067197797</v>
      </c>
      <c r="E26" s="45">
        <f>ProjM!E26*MortM!E23</f>
        <v>529.00016071454968</v>
      </c>
      <c r="F26" s="45">
        <f>ProjM!F26*MortM!F23</f>
        <v>628.1136034209328</v>
      </c>
      <c r="G26" s="45">
        <f>ProjM!G26*MortM!G23</f>
        <v>566.60361212709199</v>
      </c>
      <c r="H26" s="45">
        <f>ProjM!H26*MortM!H23</f>
        <v>497.3288490403333</v>
      </c>
      <c r="I26" s="45">
        <f>ProjM!I26*MortM!I23</f>
        <v>426.62456797893992</v>
      </c>
      <c r="J26" s="45">
        <f>ProjM!J26*MortM!J23</f>
        <v>468.08054215244078</v>
      </c>
      <c r="K26" s="45">
        <f>ProjM!K26*MortM!K23</f>
        <v>382.99312702955598</v>
      </c>
      <c r="L26" s="45">
        <f>ProjM!L26*MortM!L23</f>
        <v>381.61194846261731</v>
      </c>
    </row>
    <row r="27" spans="1:12">
      <c r="A27" s="27">
        <v>19</v>
      </c>
      <c r="B27" s="45">
        <f>ProjM!B27*MortM!B24</f>
        <v>514.28640674509734</v>
      </c>
      <c r="C27" s="45">
        <f>ProjM!C27*MortM!C24</f>
        <v>751.87125755105262</v>
      </c>
      <c r="D27" s="45">
        <f>ProjM!D27*MortM!D24</f>
        <v>654.99595159732496</v>
      </c>
      <c r="E27" s="45">
        <f>ProjM!E27*MortM!E24</f>
        <v>530.40092155292382</v>
      </c>
      <c r="F27" s="45">
        <f>ProjM!F27*MortM!F24</f>
        <v>580.71468713005902</v>
      </c>
      <c r="G27" s="45">
        <f>ProjM!G27*MortM!G24</f>
        <v>689.5332112139555</v>
      </c>
      <c r="H27" s="45">
        <f>ProjM!H27*MortM!H24</f>
        <v>621.76408042312687</v>
      </c>
      <c r="I27" s="45">
        <f>ProjM!I27*MortM!I24</f>
        <v>545.75739988376233</v>
      </c>
      <c r="J27" s="45">
        <f>ProjM!J27*MortM!J24</f>
        <v>468.17832423116357</v>
      </c>
      <c r="K27" s="45">
        <f>ProjM!K27*MortM!K24</f>
        <v>513.6830863502197</v>
      </c>
      <c r="L27" s="45">
        <f>ProjM!L27*MortM!L24</f>
        <v>420.31479441212167</v>
      </c>
    </row>
    <row r="28" spans="1:12">
      <c r="A28" s="27">
        <v>20</v>
      </c>
      <c r="B28" s="45">
        <f>ProjM!B28*MortM!B25</f>
        <v>743.25699789682324</v>
      </c>
      <c r="C28" s="45">
        <f>ProjM!C28*MortM!C25</f>
        <v>550.50987752501794</v>
      </c>
      <c r="D28" s="45">
        <f>ProjM!D28*MortM!D25</f>
        <v>804.85122255942872</v>
      </c>
      <c r="E28" s="45">
        <f>ProjM!E28*MortM!E25</f>
        <v>701.16869040131098</v>
      </c>
      <c r="F28" s="45">
        <f>ProjM!F28*MortM!F25</f>
        <v>567.80559759918469</v>
      </c>
      <c r="G28" s="45">
        <f>ProjM!G28*MortM!G25</f>
        <v>621.68364510475021</v>
      </c>
      <c r="H28" s="45">
        <f>ProjM!H28*MortM!H25</f>
        <v>737.89121845443924</v>
      </c>
      <c r="I28" s="45">
        <f>ProjM!I28*MortM!I25</f>
        <v>665.38604009172025</v>
      </c>
      <c r="J28" s="45">
        <f>ProjM!J28*MortM!J25</f>
        <v>584.06116938255172</v>
      </c>
      <c r="K28" s="45">
        <f>ProjM!K28*MortM!K25</f>
        <v>501.04922655516674</v>
      </c>
      <c r="L28" s="45">
        <f>ProjM!L28*MortM!L25</f>
        <v>549.76173201056974</v>
      </c>
    </row>
    <row r="29" spans="1:12">
      <c r="A29" s="27">
        <v>21</v>
      </c>
      <c r="B29" s="45">
        <f>ProjM!B29*MortM!B26</f>
        <v>731.31934367278211</v>
      </c>
      <c r="C29" s="45">
        <f>ProjM!C29*MortM!C26</f>
        <v>789.26969621042088</v>
      </c>
      <c r="D29" s="45">
        <f>ProjM!D29*MortM!D26</f>
        <v>584.60801570192166</v>
      </c>
      <c r="E29" s="45">
        <f>ProjM!E29*MortM!E26</f>
        <v>854.72848689883949</v>
      </c>
      <c r="F29" s="45">
        <f>ProjM!F29*MortM!F26</f>
        <v>744.64230400961924</v>
      </c>
      <c r="G29" s="45">
        <f>ProjM!G29*MortM!G26</f>
        <v>603.02759443061336</v>
      </c>
      <c r="H29" s="45">
        <f>ProjM!H29*MortM!H26</f>
        <v>659.99181167407642</v>
      </c>
      <c r="I29" s="45">
        <f>ProjM!I29*MortM!I26</f>
        <v>783.38167997235382</v>
      </c>
      <c r="J29" s="45">
        <f>ProjM!J29*MortM!J26</f>
        <v>706.42560929487399</v>
      </c>
      <c r="K29" s="45">
        <f>ProjM!K29*MortM!K26</f>
        <v>620.10107973608433</v>
      </c>
      <c r="L29" s="45">
        <f>ProjM!L29*MortM!L26</f>
        <v>531.9804641172484</v>
      </c>
    </row>
    <row r="30" spans="1:12">
      <c r="A30" s="27">
        <v>22</v>
      </c>
      <c r="B30" s="45">
        <f>ProjM!B30*MortM!B27</f>
        <v>762.17840426194425</v>
      </c>
      <c r="C30" s="45">
        <f>ProjM!C30*MortM!C27</f>
        <v>754.77002480434885</v>
      </c>
      <c r="D30" s="45">
        <f>ProjM!D30*MortM!D27</f>
        <v>814.60564255926488</v>
      </c>
      <c r="E30" s="45">
        <f>ProjM!E30*MortM!E27</f>
        <v>603.39376496485397</v>
      </c>
      <c r="F30" s="45">
        <f>ProjM!F30*MortM!F27</f>
        <v>882.22217641744203</v>
      </c>
      <c r="G30" s="45">
        <f>ProjM!G30*MortM!G27</f>
        <v>768.61864757996943</v>
      </c>
      <c r="H30" s="45">
        <f>ProjM!H30*MortM!H27</f>
        <v>622.20436593335057</v>
      </c>
      <c r="I30" s="45">
        <f>ProjM!I30*MortM!I27</f>
        <v>681.00051638813272</v>
      </c>
      <c r="J30" s="45">
        <f>ProjM!J30*MortM!J27</f>
        <v>808.34177151602194</v>
      </c>
      <c r="K30" s="45">
        <f>ProjM!K30*MortM!K27</f>
        <v>728.95456740520694</v>
      </c>
      <c r="L30" s="45">
        <f>ProjM!L30*MortM!L27</f>
        <v>639.89488094191711</v>
      </c>
    </row>
    <row r="31" spans="1:12">
      <c r="A31" s="27">
        <v>23</v>
      </c>
      <c r="B31" s="45">
        <f>ProjM!B31*MortM!B28</f>
        <v>895.69862463745176</v>
      </c>
      <c r="C31" s="45">
        <f>ProjM!C31*MortM!C28</f>
        <v>776.01028424794606</v>
      </c>
      <c r="D31" s="45">
        <f>ProjM!D31*MortM!D28</f>
        <v>768.49442729553982</v>
      </c>
      <c r="E31" s="45">
        <f>ProjM!E31*MortM!E28</f>
        <v>829.4464990529865</v>
      </c>
      <c r="F31" s="45">
        <f>ProjM!F31*MortM!F28</f>
        <v>614.40723615210698</v>
      </c>
      <c r="G31" s="45">
        <f>ProjM!G31*MortM!G28</f>
        <v>898.35434994562183</v>
      </c>
      <c r="H31" s="45">
        <f>ProjM!H31*MortM!H28</f>
        <v>782.37333695121265</v>
      </c>
      <c r="I31" s="45">
        <f>ProjM!I31*MortM!I28</f>
        <v>633.35902388433283</v>
      </c>
      <c r="J31" s="45">
        <f>ProjM!J31*MortM!J28</f>
        <v>693.23073125664848</v>
      </c>
      <c r="K31" s="45">
        <f>ProjM!K31*MortM!K28</f>
        <v>822.88382569005637</v>
      </c>
      <c r="L31" s="45">
        <f>ProjM!L31*MortM!L28</f>
        <v>742.09036533247229</v>
      </c>
    </row>
    <row r="32" spans="1:12">
      <c r="A32" s="27">
        <v>24</v>
      </c>
      <c r="B32" s="45">
        <f>ProjM!B32*MortM!B29</f>
        <v>837.05189426329957</v>
      </c>
      <c r="C32" s="45">
        <f>ProjM!C32*MortM!C29</f>
        <v>910.27644595578488</v>
      </c>
      <c r="D32" s="45">
        <f>ProjM!D32*MortM!D29</f>
        <v>788.66902911297291</v>
      </c>
      <c r="E32" s="45">
        <f>ProjM!E32*MortM!E29</f>
        <v>781.05851873584766</v>
      </c>
      <c r="F32" s="45">
        <f>ProjM!F32*MortM!F29</f>
        <v>843.03655919367327</v>
      </c>
      <c r="G32" s="45">
        <f>ProjM!G32*MortM!G29</f>
        <v>624.49530575051585</v>
      </c>
      <c r="H32" s="45">
        <f>ProjM!H32*MortM!H29</f>
        <v>912.75571718030244</v>
      </c>
      <c r="I32" s="45">
        <f>ProjM!I32*MortM!I29</f>
        <v>794.9417723270866</v>
      </c>
      <c r="J32" s="45">
        <f>ProjM!J32*MortM!J29</f>
        <v>643.55443797391456</v>
      </c>
      <c r="K32" s="45">
        <f>ProjM!K32*MortM!K29</f>
        <v>704.41217025971548</v>
      </c>
      <c r="L32" s="45">
        <f>ProjM!L32*MortM!L29</f>
        <v>836.18228359748025</v>
      </c>
    </row>
    <row r="33" spans="1:12">
      <c r="A33" s="27">
        <v>25</v>
      </c>
      <c r="B33" s="45">
        <f>ProjM!B33*MortM!B30</f>
        <v>964.61837583928309</v>
      </c>
      <c r="C33" s="45">
        <f>ProjM!C33*MortM!C30</f>
        <v>840.98519655225812</v>
      </c>
      <c r="D33" s="45">
        <f>ProjM!D33*MortM!D30</f>
        <v>914.58875141304338</v>
      </c>
      <c r="E33" s="45">
        <f>ProjM!E33*MortM!E30</f>
        <v>792.43478936856513</v>
      </c>
      <c r="F33" s="45">
        <f>ProjM!F33*MortM!F30</f>
        <v>784.81652714521078</v>
      </c>
      <c r="G33" s="45">
        <f>ProjM!G33*MortM!G30</f>
        <v>847.12290870067989</v>
      </c>
      <c r="H33" s="45">
        <f>ProjM!H33*MortM!H30</f>
        <v>627.28346124320831</v>
      </c>
      <c r="I33" s="45">
        <f>ProjM!I33*MortM!I30</f>
        <v>916.8625167052063</v>
      </c>
      <c r="J33" s="45">
        <f>ProjM!J33*MortM!J30</f>
        <v>798.5454087977173</v>
      </c>
      <c r="K33" s="45">
        <f>ProjM!K33*MortM!K30</f>
        <v>646.49308368899858</v>
      </c>
      <c r="L33" s="45">
        <f>ProjM!L33*MortM!L30</f>
        <v>707.65144989764951</v>
      </c>
    </row>
    <row r="34" spans="1:12">
      <c r="A34" s="27">
        <v>26</v>
      </c>
      <c r="B34" s="45">
        <f>ProjM!B34*MortM!B31</f>
        <v>809.74552674082145</v>
      </c>
      <c r="C34" s="45">
        <f>ProjM!C34*MortM!C31</f>
        <v>949.82142028177475</v>
      </c>
      <c r="D34" s="45">
        <f>ProjM!D34*MortM!D31</f>
        <v>828.11731620310229</v>
      </c>
      <c r="E34" s="45">
        <f>ProjM!E34*MortM!E31</f>
        <v>900.62927313573732</v>
      </c>
      <c r="F34" s="45">
        <f>ProjM!F34*MortM!F31</f>
        <v>780.36904949514962</v>
      </c>
      <c r="G34" s="45">
        <f>ProjM!G34*MortM!G31</f>
        <v>772.89511598574575</v>
      </c>
      <c r="H34" s="45">
        <f>ProjM!H34*MortM!H31</f>
        <v>833.93835487756849</v>
      </c>
      <c r="I34" s="45">
        <f>ProjM!I34*MortM!I31</f>
        <v>617.5424432430118</v>
      </c>
      <c r="J34" s="45">
        <f>ProjM!J34*MortM!J31</f>
        <v>902.65601200266303</v>
      </c>
      <c r="K34" s="45">
        <f>ProjM!K34*MortM!K31</f>
        <v>786.19885482374536</v>
      </c>
      <c r="L34" s="45">
        <f>ProjM!L34*MortM!L31</f>
        <v>636.51853271048662</v>
      </c>
    </row>
    <row r="35" spans="1:12">
      <c r="A35" s="27">
        <v>27</v>
      </c>
      <c r="B35" s="45">
        <f>ProjM!B35*MortM!B32</f>
        <v>956.17516485201349</v>
      </c>
      <c r="C35" s="45">
        <f>ProjM!C35*MortM!C32</f>
        <v>789.57016221146387</v>
      </c>
      <c r="D35" s="45">
        <f>ProjM!D35*MortM!D32</f>
        <v>926.19276462637231</v>
      </c>
      <c r="E35" s="45">
        <f>ProjM!E35*MortM!E32</f>
        <v>807.54762199373056</v>
      </c>
      <c r="F35" s="45">
        <f>ProjM!F35*MortM!F32</f>
        <v>878.29173325639749</v>
      </c>
      <c r="G35" s="45">
        <f>ProjM!G35*MortM!G32</f>
        <v>761.04239266611683</v>
      </c>
      <c r="H35" s="45">
        <f>ProjM!H35*MortM!H32</f>
        <v>753.46767938952109</v>
      </c>
      <c r="I35" s="45">
        <f>ProjM!I35*MortM!I32</f>
        <v>813.00575043404285</v>
      </c>
      <c r="J35" s="45">
        <f>ProjM!J35*MortM!J32</f>
        <v>602.06269044574151</v>
      </c>
      <c r="K35" s="45">
        <f>ProjM!K35*MortM!K32</f>
        <v>880.05954166240224</v>
      </c>
      <c r="L35" s="45">
        <f>ProjM!L35*MortM!L32</f>
        <v>766.54332298402301</v>
      </c>
    </row>
    <row r="36" spans="1:12">
      <c r="A36" s="27">
        <v>28</v>
      </c>
      <c r="B36" s="45">
        <f>ProjM!B36*MortM!B33</f>
        <v>937.40277006486292</v>
      </c>
      <c r="C36" s="45">
        <f>ProjM!C36*MortM!C33</f>
        <v>923.29945018095054</v>
      </c>
      <c r="D36" s="45">
        <f>ProjM!D36*MortM!D33</f>
        <v>762.45303857075453</v>
      </c>
      <c r="E36" s="45">
        <f>ProjM!E36*MortM!E33</f>
        <v>894.41815843400821</v>
      </c>
      <c r="F36" s="45">
        <f>ProjM!F36*MortM!F33</f>
        <v>779.87289424662993</v>
      </c>
      <c r="G36" s="45">
        <f>ProjM!G36*MortM!G33</f>
        <v>848.22399706499698</v>
      </c>
      <c r="H36" s="45">
        <f>ProjM!H36*MortM!H33</f>
        <v>734.70984755804454</v>
      </c>
      <c r="I36" s="45">
        <f>ProjM!I36*MortM!I33</f>
        <v>727.42335987196202</v>
      </c>
      <c r="J36" s="45">
        <f>ProjM!J36*MortM!J33</f>
        <v>784.93097531802289</v>
      </c>
      <c r="K36" s="45">
        <f>ProjM!K36*MortM!K33</f>
        <v>581.29212436749913</v>
      </c>
      <c r="L36" s="45">
        <f>ProjM!L36*MortM!L33</f>
        <v>849.72677112103293</v>
      </c>
    </row>
    <row r="37" spans="1:12">
      <c r="A37" s="27">
        <v>29</v>
      </c>
      <c r="B37" s="45">
        <f>ProjM!B37*MortM!B34</f>
        <v>882.21560259145849</v>
      </c>
      <c r="C37" s="45">
        <f>ProjM!C37*MortM!C34</f>
        <v>905.10051130655506</v>
      </c>
      <c r="D37" s="45">
        <f>ProjM!D37*MortM!D34</f>
        <v>891.5182559288354</v>
      </c>
      <c r="E37" s="45">
        <f>ProjM!E37*MortM!E34</f>
        <v>736.23668180943901</v>
      </c>
      <c r="F37" s="45">
        <f>ProjM!F37*MortM!F34</f>
        <v>863.69669842040639</v>
      </c>
      <c r="G37" s="45">
        <f>ProjM!G37*MortM!G34</f>
        <v>753.11343975310353</v>
      </c>
      <c r="H37" s="45">
        <f>ProjM!H37*MortM!H34</f>
        <v>818.80828063081185</v>
      </c>
      <c r="I37" s="45">
        <f>ProjM!I37*MortM!I34</f>
        <v>709.25594448850472</v>
      </c>
      <c r="J37" s="45">
        <f>ProjM!J37*MortM!J34</f>
        <v>702.24628992589362</v>
      </c>
      <c r="K37" s="45">
        <f>ProjM!K37*MortM!K34</f>
        <v>757.7891916820023</v>
      </c>
      <c r="L37" s="45">
        <f>ProjM!L37*MortM!L34</f>
        <v>561.21046130488764</v>
      </c>
    </row>
    <row r="38" spans="1:12">
      <c r="A38" s="27">
        <v>30</v>
      </c>
      <c r="B38" s="45">
        <f>ProjM!B38*MortM!B35</f>
        <v>1050.4598599731098</v>
      </c>
      <c r="C38" s="45">
        <f>ProjM!C38*MortM!C35</f>
        <v>826.19331286891031</v>
      </c>
      <c r="D38" s="45">
        <f>ProjM!D38*MortM!D35</f>
        <v>847.6580091355678</v>
      </c>
      <c r="E38" s="45">
        <f>ProjM!E38*MortM!E35</f>
        <v>834.96952508987317</v>
      </c>
      <c r="F38" s="45">
        <f>ProjM!F38*MortM!F35</f>
        <v>689.56303945590173</v>
      </c>
      <c r="G38" s="45">
        <f>ProjM!G38*MortM!G35</f>
        <v>808.97210564410045</v>
      </c>
      <c r="H38" s="45">
        <f>ProjM!H38*MortM!H35</f>
        <v>705.12746647275435</v>
      </c>
      <c r="I38" s="45">
        <f>ProjM!I38*MortM!I35</f>
        <v>766.66345273341324</v>
      </c>
      <c r="J38" s="45">
        <f>ProjM!J38*MortM!J35</f>
        <v>664.11066907584348</v>
      </c>
      <c r="K38" s="45">
        <f>ProjM!K38*MortM!K35</f>
        <v>657.56927220889645</v>
      </c>
      <c r="L38" s="45">
        <f>ProjM!L38*MortM!L35</f>
        <v>709.60179078962108</v>
      </c>
    </row>
    <row r="39" spans="1:12">
      <c r="A39" s="27">
        <v>31</v>
      </c>
      <c r="B39" s="45">
        <f>ProjM!B39*MortM!B36</f>
        <v>694.4172068992375</v>
      </c>
      <c r="C39" s="45">
        <f>ProjM!C39*MortM!C36</f>
        <v>1013.828184282048</v>
      </c>
      <c r="D39" s="45">
        <f>ProjM!D39*MortM!D36</f>
        <v>797.41209985512182</v>
      </c>
      <c r="E39" s="45">
        <f>ProjM!E39*MortM!E36</f>
        <v>818.15894811765463</v>
      </c>
      <c r="F39" s="45">
        <f>ProjM!F39*MortM!F36</f>
        <v>805.94079428245414</v>
      </c>
      <c r="G39" s="45">
        <f>ProjM!G39*MortM!G36</f>
        <v>665.61274333701647</v>
      </c>
      <c r="H39" s="45">
        <f>ProjM!H39*MortM!H36</f>
        <v>780.57661364846547</v>
      </c>
      <c r="I39" s="45">
        <f>ProjM!I39*MortM!I36</f>
        <v>680.40001481750403</v>
      </c>
      <c r="J39" s="45">
        <f>ProjM!J39*MortM!J36</f>
        <v>739.80249056093078</v>
      </c>
      <c r="K39" s="45">
        <f>ProjM!K39*MortM!K36</f>
        <v>640.86343266926872</v>
      </c>
      <c r="L39" s="45">
        <f>ProjM!L39*MortM!L36</f>
        <v>634.57099768477246</v>
      </c>
    </row>
    <row r="40" spans="1:12">
      <c r="A40" s="27">
        <v>32</v>
      </c>
      <c r="B40" s="45">
        <f>ProjM!B40*MortM!B37</f>
        <v>860.42773153689575</v>
      </c>
      <c r="C40" s="45">
        <f>ProjM!C40*MortM!C37</f>
        <v>677.19396302217865</v>
      </c>
      <c r="D40" s="45">
        <f>ProjM!D40*MortM!D37</f>
        <v>988.71937365423582</v>
      </c>
      <c r="E40" s="45">
        <f>ProjM!E40*MortM!E37</f>
        <v>777.69124556674694</v>
      </c>
      <c r="F40" s="45">
        <f>ProjM!F40*MortM!F37</f>
        <v>797.95318554474022</v>
      </c>
      <c r="G40" s="45">
        <f>ProjM!G40*MortM!G37</f>
        <v>786.06389596041731</v>
      </c>
      <c r="H40" s="45">
        <f>ProjM!H40*MortM!H37</f>
        <v>648.94893166169368</v>
      </c>
      <c r="I40" s="45">
        <f>ProjM!I40*MortM!I37</f>
        <v>761.06013089029375</v>
      </c>
      <c r="J40" s="45">
        <f>ProjM!J40*MortM!J37</f>
        <v>663.40989982830513</v>
      </c>
      <c r="K40" s="45">
        <f>ProjM!K40*MortM!K37</f>
        <v>721.35207286776961</v>
      </c>
      <c r="L40" s="45">
        <f>ProjM!L40*MortM!L37</f>
        <v>624.89999305659751</v>
      </c>
    </row>
    <row r="41" spans="1:12">
      <c r="A41" s="27">
        <v>33</v>
      </c>
      <c r="B41" s="45">
        <f>ProjM!B41*MortM!B38</f>
        <v>894.22616433647613</v>
      </c>
      <c r="C41" s="45">
        <f>ProjM!C41*MortM!C38</f>
        <v>847.82751072268343</v>
      </c>
      <c r="D41" s="45">
        <f>ProjM!D41*MortM!D38</f>
        <v>667.30174848446029</v>
      </c>
      <c r="E41" s="45">
        <f>ProjM!E41*MortM!E38</f>
        <v>974.31173672132218</v>
      </c>
      <c r="F41" s="45">
        <f>ProjM!F41*MortM!F38</f>
        <v>766.38578292156478</v>
      </c>
      <c r="G41" s="45">
        <f>ProjM!G41*MortM!G38</f>
        <v>786.3802988136963</v>
      </c>
      <c r="H41" s="45">
        <f>ProjM!H41*MortM!H38</f>
        <v>774.36772653205117</v>
      </c>
      <c r="I41" s="45">
        <f>ProjM!I41*MortM!I38</f>
        <v>639.31435926230745</v>
      </c>
      <c r="J41" s="45">
        <f>ProjM!J41*MortM!J38</f>
        <v>749.78561902278057</v>
      </c>
      <c r="K41" s="45">
        <f>ProjM!K41*MortM!K38</f>
        <v>653.60286069129575</v>
      </c>
      <c r="L41" s="45">
        <f>ProjM!L41*MortM!L38</f>
        <v>710.71063381866554</v>
      </c>
    </row>
    <row r="42" spans="1:12">
      <c r="A42" s="27">
        <v>34</v>
      </c>
      <c r="B42" s="45">
        <f>ProjM!B42*MortM!B39</f>
        <v>817.04787249241997</v>
      </c>
      <c r="C42" s="45">
        <f>ProjM!C42*MortM!C39</f>
        <v>890.01275957097812</v>
      </c>
      <c r="D42" s="45">
        <f>ProjM!D42*MortM!D39</f>
        <v>843.86429561273587</v>
      </c>
      <c r="E42" s="45">
        <f>ProjM!E42*MortM!E39</f>
        <v>664.20668013337627</v>
      </c>
      <c r="F42" s="45">
        <f>ProjM!F42*MortM!F39</f>
        <v>969.82731088611899</v>
      </c>
      <c r="G42" s="45">
        <f>ProjM!G42*MortM!G39</f>
        <v>762.88496164472906</v>
      </c>
      <c r="H42" s="45">
        <f>ProjM!H42*MortM!H39</f>
        <v>782.48960128588999</v>
      </c>
      <c r="I42" s="45">
        <f>ProjM!I42*MortM!I39</f>
        <v>770.56253313819093</v>
      </c>
      <c r="J42" s="45">
        <f>ProjM!J42*MortM!J39</f>
        <v>636.19382415542418</v>
      </c>
      <c r="K42" s="45">
        <f>ProjM!K42*MortM!K39</f>
        <v>746.1499294412888</v>
      </c>
      <c r="L42" s="45">
        <f>ProjM!L42*MortM!L39</f>
        <v>650.45403858047428</v>
      </c>
    </row>
    <row r="43" spans="1:12">
      <c r="A43" s="27">
        <v>35</v>
      </c>
      <c r="B43" s="45">
        <f>ProjM!B43*MortM!B40</f>
        <v>990.12096955564846</v>
      </c>
      <c r="C43" s="45">
        <f>ProjM!C43*MortM!C40</f>
        <v>836.98300297234118</v>
      </c>
      <c r="D43" s="45">
        <f>ProjM!D43*MortM!D40</f>
        <v>911.76297199788542</v>
      </c>
      <c r="E43" s="45">
        <f>ProjM!E43*MortM!E40</f>
        <v>864.51896864436776</v>
      </c>
      <c r="F43" s="45">
        <f>ProjM!F43*MortM!F40</f>
        <v>680.48878692330459</v>
      </c>
      <c r="G43" s="45">
        <f>ProjM!G43*MortM!G40</f>
        <v>993.63663474444888</v>
      </c>
      <c r="H43" s="45">
        <f>ProjM!H43*MortM!H40</f>
        <v>781.3162923895328</v>
      </c>
      <c r="I43" s="45">
        <f>ProjM!I43*MortM!I40</f>
        <v>801.42225554407992</v>
      </c>
      <c r="J43" s="45">
        <f>ProjM!J43*MortM!J40</f>
        <v>789.23321527683402</v>
      </c>
      <c r="K43" s="45">
        <f>ProjM!K43*MortM!K40</f>
        <v>651.63020947531061</v>
      </c>
      <c r="L43" s="45">
        <f>ProjM!L43*MortM!L40</f>
        <v>764.27881201285629</v>
      </c>
    </row>
    <row r="44" spans="1:12">
      <c r="A44" s="27">
        <v>36</v>
      </c>
      <c r="B44" s="45">
        <f>ProjM!B44*MortM!B41</f>
        <v>959.1090383579874</v>
      </c>
      <c r="C44" s="45">
        <f>ProjM!C44*MortM!C41</f>
        <v>1021.1336065380168</v>
      </c>
      <c r="D44" s="45">
        <f>ProjM!D44*MortM!D41</f>
        <v>863.23367005785508</v>
      </c>
      <c r="E44" s="45">
        <f>ProjM!E44*MortM!E41</f>
        <v>940.39584105725487</v>
      </c>
      <c r="F44" s="45">
        <f>ProjM!F44*MortM!F41</f>
        <v>891.70231746714956</v>
      </c>
      <c r="G44" s="45">
        <f>ProjM!G44*MortM!G41</f>
        <v>701.91185048179955</v>
      </c>
      <c r="H44" s="45">
        <f>ProjM!H44*MortM!H41</f>
        <v>1024.5298147825417</v>
      </c>
      <c r="I44" s="45">
        <f>ProjM!I44*MortM!I41</f>
        <v>805.63744302767873</v>
      </c>
      <c r="J44" s="45">
        <f>ProjM!J44*MortM!J41</f>
        <v>826.39854359866069</v>
      </c>
      <c r="K44" s="45">
        <f>ProjM!K44*MortM!K41</f>
        <v>813.85777572425593</v>
      </c>
      <c r="L44" s="45">
        <f>ProjM!L44*MortM!L41</f>
        <v>671.98415855977282</v>
      </c>
    </row>
    <row r="45" spans="1:12">
      <c r="A45" s="27">
        <v>37</v>
      </c>
      <c r="B45" s="45">
        <f>ProjM!B45*MortM!B42</f>
        <v>1027.1934005433413</v>
      </c>
      <c r="C45" s="45">
        <f>ProjM!C45*MortM!C42</f>
        <v>1003.1111013633093</v>
      </c>
      <c r="D45" s="45">
        <f>ProjM!D45*MortM!D42</f>
        <v>1068.0265557202929</v>
      </c>
      <c r="E45" s="45">
        <f>ProjM!E45*MortM!E42</f>
        <v>902.91288923561615</v>
      </c>
      <c r="F45" s="45">
        <f>ProjM!F45*MortM!F42</f>
        <v>983.6616984118607</v>
      </c>
      <c r="G45" s="45">
        <f>ProjM!G45*MortM!G42</f>
        <v>932.76475500667436</v>
      </c>
      <c r="H45" s="45">
        <f>ProjM!H45*MortM!H42</f>
        <v>733.95786360982379</v>
      </c>
      <c r="I45" s="45">
        <f>ProjM!I45*MortM!I42</f>
        <v>1071.3461684534591</v>
      </c>
      <c r="J45" s="45">
        <f>ProjM!J45*MortM!J42</f>
        <v>842.48297490213167</v>
      </c>
      <c r="K45" s="45">
        <f>ProjM!K45*MortM!K42</f>
        <v>864.22518848850268</v>
      </c>
      <c r="L45" s="45">
        <f>ProjM!L45*MortM!L42</f>
        <v>851.14078907355815</v>
      </c>
    </row>
    <row r="46" spans="1:12">
      <c r="A46" s="27">
        <v>38</v>
      </c>
      <c r="B46" s="45">
        <f>ProjM!B46*MortM!B43</f>
        <v>1176.6199319509017</v>
      </c>
      <c r="C46" s="45">
        <f>ProjM!C46*MortM!C43</f>
        <v>1086.2111621149834</v>
      </c>
      <c r="D46" s="45">
        <f>ProjM!D46*MortM!D43</f>
        <v>1060.7934981034327</v>
      </c>
      <c r="E46" s="45">
        <f>ProjM!E46*MortM!E43</f>
        <v>1129.492040112407</v>
      </c>
      <c r="F46" s="45">
        <f>ProjM!F46*MortM!F43</f>
        <v>954.91746684526572</v>
      </c>
      <c r="G46" s="45">
        <f>ProjM!G46*MortM!G43</f>
        <v>1040.3612499036021</v>
      </c>
      <c r="H46" s="45">
        <f>ProjM!H46*MortM!H43</f>
        <v>986.16157554297661</v>
      </c>
      <c r="I46" s="45">
        <f>ProjM!I46*MortM!I43</f>
        <v>776.00578255557673</v>
      </c>
      <c r="J46" s="45">
        <f>ProjM!J46*MortM!J43</f>
        <v>1132.7683527319259</v>
      </c>
      <c r="K46" s="45">
        <f>ProjM!K46*MortM!K43</f>
        <v>890.81898270181568</v>
      </c>
      <c r="L46" s="45">
        <f>ProjM!L46*MortM!L43</f>
        <v>913.84363028330495</v>
      </c>
    </row>
    <row r="47" spans="1:12">
      <c r="A47" s="27">
        <v>39</v>
      </c>
      <c r="B47" s="45">
        <f>ProjM!B47*MortM!B44</f>
        <v>1151.2983151726801</v>
      </c>
      <c r="C47" s="45">
        <f>ProjM!C47*MortM!C44</f>
        <v>1245.3832891052314</v>
      </c>
      <c r="D47" s="45">
        <f>ProjM!D47*MortM!D44</f>
        <v>1149.7476878093489</v>
      </c>
      <c r="E47" s="45">
        <f>ProjM!E47*MortM!E44</f>
        <v>1122.897418797651</v>
      </c>
      <c r="F47" s="45">
        <f>ProjM!F47*MortM!F44</f>
        <v>1195.6742374247685</v>
      </c>
      <c r="G47" s="45">
        <f>ProjM!G47*MortM!G44</f>
        <v>1010.9170482103807</v>
      </c>
      <c r="H47" s="45">
        <f>ProjM!H47*MortM!H44</f>
        <v>1100.9635007247923</v>
      </c>
      <c r="I47" s="45">
        <f>ProjM!I47*MortM!I44</f>
        <v>1043.6532481890315</v>
      </c>
      <c r="J47" s="45">
        <f>ProjM!J47*MortM!J44</f>
        <v>821.28151621507459</v>
      </c>
      <c r="K47" s="45">
        <f>ProjM!K47*MortM!K44</f>
        <v>1198.9102922889895</v>
      </c>
      <c r="L47" s="45">
        <f>ProjM!L47*MortM!L44</f>
        <v>942.87277575184874</v>
      </c>
    </row>
    <row r="48" spans="1:12">
      <c r="A48" s="27">
        <v>40</v>
      </c>
      <c r="B48" s="45">
        <f>ProjM!B48*MortM!B45</f>
        <v>1617.0066659392719</v>
      </c>
      <c r="C48" s="45">
        <f>ProjM!C48*MortM!C45</f>
        <v>1251.0868853894629</v>
      </c>
      <c r="D48" s="45">
        <f>ProjM!D48*MortM!D45</f>
        <v>1353.399259893609</v>
      </c>
      <c r="E48" s="45">
        <f>ProjM!E48*MortM!E45</f>
        <v>1249.5343541435934</v>
      </c>
      <c r="F48" s="45">
        <f>ProjM!F48*MortM!F45</f>
        <v>1220.4162023510664</v>
      </c>
      <c r="G48" s="45">
        <f>ProjM!G48*MortM!G45</f>
        <v>1299.5783280431449</v>
      </c>
      <c r="H48" s="45">
        <f>ProjM!H48*MortM!H45</f>
        <v>1098.362913836399</v>
      </c>
      <c r="I48" s="45">
        <f>ProjM!I48*MortM!I45</f>
        <v>1196.2565547219428</v>
      </c>
      <c r="J48" s="45">
        <f>ProjM!J48*MortM!J45</f>
        <v>1134.0395678616346</v>
      </c>
      <c r="K48" s="45">
        <f>ProjM!K48*MortM!K45</f>
        <v>892.45044323455375</v>
      </c>
      <c r="L48" s="45">
        <f>ProjM!L48*MortM!L45</f>
        <v>1302.8618146466101</v>
      </c>
    </row>
    <row r="49" spans="1:12">
      <c r="A49" s="27">
        <v>41</v>
      </c>
      <c r="B49" s="45">
        <f>ProjM!B49*MortM!B46</f>
        <v>1236.0294253807217</v>
      </c>
      <c r="C49" s="45">
        <f>ProjM!C49*MortM!C46</f>
        <v>1727.8115389338398</v>
      </c>
      <c r="D49" s="45">
        <f>ProjM!D49*MortM!D46</f>
        <v>1336.8972140304934</v>
      </c>
      <c r="E49" s="45">
        <f>ProjM!E49*MortM!E46</f>
        <v>1446.3115769222231</v>
      </c>
      <c r="F49" s="45">
        <f>ProjM!F49*MortM!F46</f>
        <v>1335.3924559148006</v>
      </c>
      <c r="G49" s="45">
        <f>ProjM!G49*MortM!G46</f>
        <v>1304.3462507560012</v>
      </c>
      <c r="H49" s="45">
        <f>ProjM!H49*MortM!H46</f>
        <v>1388.4510950389845</v>
      </c>
      <c r="I49" s="45">
        <f>ProjM!I49*MortM!I46</f>
        <v>1173.5388926655335</v>
      </c>
      <c r="J49" s="45">
        <f>ProjM!J49*MortM!J46</f>
        <v>1278.2002549235067</v>
      </c>
      <c r="K49" s="45">
        <f>ProjM!K49*MortM!K46</f>
        <v>1211.7838941201821</v>
      </c>
      <c r="L49" s="45">
        <f>ProjM!L49*MortM!L46</f>
        <v>953.6805941160668</v>
      </c>
    </row>
    <row r="50" spans="1:12">
      <c r="A50" s="27">
        <v>42</v>
      </c>
      <c r="B50" s="45">
        <f>ProjM!B50*MortM!B47</f>
        <v>1878.70051098571</v>
      </c>
      <c r="C50" s="45">
        <f>ProjM!C50*MortM!C47</f>
        <v>1317.2007944599879</v>
      </c>
      <c r="D50" s="45">
        <f>ProjM!D50*MortM!D47</f>
        <v>1841.3996357852645</v>
      </c>
      <c r="E50" s="45">
        <f>ProjM!E50*MortM!E47</f>
        <v>1424.8775544372456</v>
      </c>
      <c r="F50" s="45">
        <f>ProjM!F50*MortM!F47</f>
        <v>1541.588935294835</v>
      </c>
      <c r="G50" s="45">
        <f>ProjM!G50*MortM!G47</f>
        <v>1423.4499502349895</v>
      </c>
      <c r="H50" s="45">
        <f>ProjM!H50*MortM!H47</f>
        <v>1389.8619617377462</v>
      </c>
      <c r="I50" s="45">
        <f>ProjM!I50*MortM!I47</f>
        <v>1479.568722372745</v>
      </c>
      <c r="J50" s="45">
        <f>ProjM!J50*MortM!J47</f>
        <v>1250.6252998435464</v>
      </c>
      <c r="K50" s="45">
        <f>ProjM!K50*MortM!K47</f>
        <v>1362.2386376416521</v>
      </c>
      <c r="L50" s="45">
        <f>ProjM!L50*MortM!L47</f>
        <v>1291.5269092714086</v>
      </c>
    </row>
    <row r="51" spans="1:12">
      <c r="A51" s="27">
        <v>43</v>
      </c>
      <c r="B51" s="45">
        <f>ProjM!B51*MortM!B48</f>
        <v>1907.3800640066345</v>
      </c>
      <c r="C51" s="45">
        <f>ProjM!C51*MortM!C48</f>
        <v>1996.5692179317398</v>
      </c>
      <c r="D51" s="45">
        <f>ProjM!D51*MortM!D48</f>
        <v>1399.9418665172414</v>
      </c>
      <c r="E51" s="45">
        <f>ProjM!E51*MortM!E48</f>
        <v>1957.2060213090633</v>
      </c>
      <c r="F51" s="45">
        <f>ProjM!F51*MortM!F48</f>
        <v>1514.5924846602977</v>
      </c>
      <c r="G51" s="45">
        <f>ProjM!G51*MortM!G48</f>
        <v>1638.7620756762549</v>
      </c>
      <c r="H51" s="45">
        <f>ProjM!H51*MortM!H48</f>
        <v>1512.6465534864565</v>
      </c>
      <c r="I51" s="45">
        <f>ProjM!I51*MortM!I48</f>
        <v>1477.0498138609978</v>
      </c>
      <c r="J51" s="45">
        <f>ProjM!J51*MortM!J48</f>
        <v>1572.4837216189997</v>
      </c>
      <c r="K51" s="45">
        <f>ProjM!K51*MortM!K48</f>
        <v>1329.2452487179235</v>
      </c>
      <c r="L51" s="45">
        <f>ProjM!L51*MortM!L48</f>
        <v>1447.9626288913664</v>
      </c>
    </row>
    <row r="52" spans="1:12">
      <c r="A52" s="27">
        <v>44</v>
      </c>
      <c r="B52" s="45">
        <f>ProjM!B52*MortM!B49</f>
        <v>1570.3619180062155</v>
      </c>
      <c r="C52" s="45">
        <f>ProjM!C52*MortM!C49</f>
        <v>2030.5571831579778</v>
      </c>
      <c r="D52" s="45">
        <f>ProjM!D52*MortM!D49</f>
        <v>2125.6728108266138</v>
      </c>
      <c r="E52" s="45">
        <f>ProjM!E52*MortM!E49</f>
        <v>1490.580086427849</v>
      </c>
      <c r="F52" s="45">
        <f>ProjM!F52*MortM!F49</f>
        <v>2084.0798147748283</v>
      </c>
      <c r="G52" s="45">
        <f>ProjM!G52*MortM!G49</f>
        <v>1612.8921743925989</v>
      </c>
      <c r="H52" s="45">
        <f>ProjM!H52*MortM!H49</f>
        <v>1744.5201296850826</v>
      </c>
      <c r="I52" s="45">
        <f>ProjM!I52*MortM!I49</f>
        <v>1610.3798990031851</v>
      </c>
      <c r="J52" s="45">
        <f>ProjM!J52*MortM!J49</f>
        <v>1572.5920979072516</v>
      </c>
      <c r="K52" s="45">
        <f>ProjM!K52*MortM!K49</f>
        <v>1674.3122697947722</v>
      </c>
      <c r="L52" s="45">
        <f>ProjM!L52*MortM!L49</f>
        <v>1415.4159218652749</v>
      </c>
    </row>
    <row r="53" spans="1:12">
      <c r="A53" s="27">
        <v>45</v>
      </c>
      <c r="B53" s="45">
        <f>ProjM!B53*MortM!B50</f>
        <v>2412.8726511066816</v>
      </c>
      <c r="C53" s="45">
        <f>ProjM!C53*MortM!C50</f>
        <v>1638.3535917463967</v>
      </c>
      <c r="D53" s="45">
        <f>ProjM!D53*MortM!D50</f>
        <v>2118.6556124478107</v>
      </c>
      <c r="E53" s="45">
        <f>ProjM!E53*MortM!E50</f>
        <v>2218.083813783041</v>
      </c>
      <c r="F53" s="45">
        <f>ProjM!F53*MortM!F50</f>
        <v>1555.5085136067974</v>
      </c>
      <c r="G53" s="45">
        <f>ProjM!G53*MortM!G50</f>
        <v>2175.0344401554657</v>
      </c>
      <c r="H53" s="45">
        <f>ProjM!H53*MortM!H50</f>
        <v>1682.7150496809898</v>
      </c>
      <c r="I53" s="45">
        <f>ProjM!I53*MortM!I50</f>
        <v>1820.1824384822451</v>
      </c>
      <c r="J53" s="45">
        <f>ProjM!J53*MortM!J50</f>
        <v>1680.3516121381899</v>
      </c>
      <c r="K53" s="45">
        <f>ProjM!K53*MortM!K50</f>
        <v>1641.0432449179355</v>
      </c>
      <c r="L53" s="45">
        <f>ProjM!L53*MortM!L50</f>
        <v>1747.3171736348033</v>
      </c>
    </row>
    <row r="54" spans="1:12">
      <c r="A54" s="27">
        <v>46</v>
      </c>
      <c r="B54" s="45">
        <f>ProjM!B54*MortM!B51</f>
        <v>2055.9936815240158</v>
      </c>
      <c r="C54" s="45">
        <f>ProjM!C54*MortM!C51</f>
        <v>2603.9326290691197</v>
      </c>
      <c r="D54" s="45">
        <f>ProjM!D54*MortM!D51</f>
        <v>1768.2470293870647</v>
      </c>
      <c r="E54" s="45">
        <f>ProjM!E54*MortM!E51</f>
        <v>2286.8342695480874</v>
      </c>
      <c r="F54" s="45">
        <f>ProjM!F54*MortM!F51</f>
        <v>2394.3651909249511</v>
      </c>
      <c r="G54" s="45">
        <f>ProjM!G54*MortM!G51</f>
        <v>1679.275895954278</v>
      </c>
      <c r="H54" s="45">
        <f>ProjM!H54*MortM!H51</f>
        <v>2347.3167913258108</v>
      </c>
      <c r="I54" s="45">
        <f>ProjM!I54*MortM!I51</f>
        <v>1816.1523355850143</v>
      </c>
      <c r="J54" s="45">
        <f>ProjM!J54*MortM!J51</f>
        <v>1964.6802718221841</v>
      </c>
      <c r="K54" s="45">
        <f>ProjM!K54*MortM!K51</f>
        <v>1813.8925789436146</v>
      </c>
      <c r="L54" s="45">
        <f>ProjM!L54*MortM!L51</f>
        <v>1771.5974166257843</v>
      </c>
    </row>
    <row r="55" spans="1:12">
      <c r="A55" s="27">
        <v>47</v>
      </c>
      <c r="B55" s="45">
        <f>ProjM!B55*MortM!B52</f>
        <v>2364.8474467979158</v>
      </c>
      <c r="C55" s="45">
        <f>ProjM!C55*MortM!C52</f>
        <v>2234.191732868318</v>
      </c>
      <c r="D55" s="45">
        <f>ProjM!D55*MortM!D52</f>
        <v>2829.9108174671592</v>
      </c>
      <c r="E55" s="45">
        <f>ProjM!E55*MortM!E52</f>
        <v>1921.8931918340552</v>
      </c>
      <c r="F55" s="45">
        <f>ProjM!F55*MortM!F52</f>
        <v>2485.7834800424707</v>
      </c>
      <c r="G55" s="45">
        <f>ProjM!G55*MortM!G52</f>
        <v>2602.9168996645117</v>
      </c>
      <c r="H55" s="45">
        <f>ProjM!H55*MortM!H52</f>
        <v>1824.9537396254384</v>
      </c>
      <c r="I55" s="45">
        <f>ProjM!I55*MortM!I52</f>
        <v>2551.1829304585453</v>
      </c>
      <c r="J55" s="45">
        <f>ProjM!J55*MortM!J52</f>
        <v>1974.0643509503902</v>
      </c>
      <c r="K55" s="45">
        <f>ProjM!K55*MortM!K52</f>
        <v>2135.6944768117414</v>
      </c>
      <c r="L55" s="45">
        <f>ProjM!L55*MortM!L52</f>
        <v>1971.9509368409485</v>
      </c>
    </row>
    <row r="56" spans="1:12">
      <c r="A56" s="27">
        <v>48</v>
      </c>
      <c r="B56" s="45">
        <f>ProjM!B56*MortM!B53</f>
        <v>2911.1426567942985</v>
      </c>
      <c r="C56" s="45">
        <f>ProjM!C56*MortM!C53</f>
        <v>2571.2932608153169</v>
      </c>
      <c r="D56" s="45">
        <f>ProjM!D56*MortM!D53</f>
        <v>2429.5089013449924</v>
      </c>
      <c r="E56" s="45">
        <f>ProjM!E56*MortM!E53</f>
        <v>3077.6499233481636</v>
      </c>
      <c r="F56" s="45">
        <f>ProjM!F56*MortM!F53</f>
        <v>2090.3692162739485</v>
      </c>
      <c r="G56" s="45">
        <f>ProjM!G56*MortM!G53</f>
        <v>2703.9784740820987</v>
      </c>
      <c r="H56" s="45">
        <f>ProjM!H56*MortM!H53</f>
        <v>2830.5112584032663</v>
      </c>
      <c r="I56" s="45">
        <f>ProjM!I56*MortM!I53</f>
        <v>1984.729205728092</v>
      </c>
      <c r="J56" s="45">
        <f>ProjM!J56*MortM!J53</f>
        <v>2774.8195974546657</v>
      </c>
      <c r="K56" s="45">
        <f>ProjM!K56*MortM!K53</f>
        <v>2147.3219893121523</v>
      </c>
      <c r="L56" s="45">
        <f>ProjM!L56*MortM!L53</f>
        <v>2323.360966663151</v>
      </c>
    </row>
    <row r="57" spans="1:12">
      <c r="A57" s="27">
        <v>49</v>
      </c>
      <c r="B57" s="45">
        <f>ProjM!B57*MortM!B54</f>
        <v>2550.1811144723911</v>
      </c>
      <c r="C57" s="45">
        <f>ProjM!C57*MortM!C54</f>
        <v>3162.1277317665435</v>
      </c>
      <c r="D57" s="45">
        <f>ProjM!D57*MortM!D54</f>
        <v>2793.3349723566716</v>
      </c>
      <c r="E57" s="45">
        <f>ProjM!E57*MortM!E54</f>
        <v>2639.6362940194354</v>
      </c>
      <c r="F57" s="45">
        <f>ProjM!F57*MortM!F54</f>
        <v>3344.2423142675252</v>
      </c>
      <c r="G57" s="45">
        <f>ProjM!G57*MortM!G54</f>
        <v>2271.7116589961124</v>
      </c>
      <c r="H57" s="45">
        <f>ProjM!H57*MortM!H54</f>
        <v>2937.6730847488493</v>
      </c>
      <c r="I57" s="45">
        <f>ProjM!I57*MortM!I54</f>
        <v>3075.4968085933529</v>
      </c>
      <c r="J57" s="45">
        <f>ProjM!J57*MortM!J54</f>
        <v>2156.7540497232349</v>
      </c>
      <c r="K57" s="45">
        <f>ProjM!K57*MortM!K54</f>
        <v>3015.6568284802042</v>
      </c>
      <c r="L57" s="45">
        <f>ProjM!L57*MortM!L54</f>
        <v>2333.9470832717579</v>
      </c>
    </row>
    <row r="58" spans="1:12">
      <c r="A58" s="27">
        <v>50</v>
      </c>
      <c r="B58" s="45">
        <f>ProjM!B58*MortM!B55</f>
        <v>3635.7582847559584</v>
      </c>
      <c r="C58" s="45">
        <f>ProjM!C58*MortM!C55</f>
        <v>2851.3788618600365</v>
      </c>
      <c r="D58" s="45">
        <f>ProjM!D58*MortM!D55</f>
        <v>3536.1069593639672</v>
      </c>
      <c r="E58" s="45">
        <f>ProjM!E58*MortM!E55</f>
        <v>3124.1338634706408</v>
      </c>
      <c r="F58" s="45">
        <f>ProjM!F58*MortM!F55</f>
        <v>2952.6360671522771</v>
      </c>
      <c r="G58" s="45">
        <f>ProjM!G58*MortM!G55</f>
        <v>3741.2901991971348</v>
      </c>
      <c r="H58" s="45">
        <f>ProjM!H58*MortM!H55</f>
        <v>2540.6971047774537</v>
      </c>
      <c r="I58" s="45">
        <f>ProjM!I58*MortM!I55</f>
        <v>3285.9372806937331</v>
      </c>
      <c r="J58" s="45">
        <f>ProjM!J58*MortM!J55</f>
        <v>3440.5341380653281</v>
      </c>
      <c r="K58" s="45">
        <f>ProjM!K58*MortM!K55</f>
        <v>2413.0409690281699</v>
      </c>
      <c r="L58" s="45">
        <f>ProjM!L58*MortM!L55</f>
        <v>3374.4127487770479</v>
      </c>
    </row>
    <row r="59" spans="1:12">
      <c r="A59" s="27">
        <v>51</v>
      </c>
      <c r="B59" s="45">
        <f>ProjM!B59*MortM!B56</f>
        <v>2600.4944920116213</v>
      </c>
      <c r="C59" s="45">
        <f>ProjM!C59*MortM!C56</f>
        <v>3891.3005978998208</v>
      </c>
      <c r="D59" s="45">
        <f>ProjM!D59*MortM!D56</f>
        <v>3052.2933854131938</v>
      </c>
      <c r="E59" s="45">
        <f>ProjM!E59*MortM!E56</f>
        <v>3785.878210457704</v>
      </c>
      <c r="F59" s="45">
        <f>ProjM!F59*MortM!F56</f>
        <v>3345.3313493357668</v>
      </c>
      <c r="G59" s="45">
        <f>ProjM!G59*MortM!G56</f>
        <v>3162.1763720610984</v>
      </c>
      <c r="H59" s="45">
        <f>ProjM!H59*MortM!H56</f>
        <v>4005.7350260661105</v>
      </c>
      <c r="I59" s="45">
        <f>ProjM!I59*MortM!I56</f>
        <v>2720.6858876156407</v>
      </c>
      <c r="J59" s="45">
        <f>ProjM!J59*MortM!J56</f>
        <v>3519.2322671679462</v>
      </c>
      <c r="K59" s="45">
        <f>ProjM!K59*MortM!K56</f>
        <v>3685.328281458806</v>
      </c>
      <c r="L59" s="45">
        <f>ProjM!L59*MortM!L56</f>
        <v>2585.0871250369405</v>
      </c>
    </row>
    <row r="60" spans="1:12">
      <c r="A60" s="27">
        <v>52</v>
      </c>
      <c r="B60" s="45">
        <f>ProjM!B60*MortM!B57</f>
        <v>3738.4565276725775</v>
      </c>
      <c r="C60" s="45">
        <f>ProjM!C60*MortM!C57</f>
        <v>2756.7505906087658</v>
      </c>
      <c r="D60" s="45">
        <f>ProjM!D60*MortM!D57</f>
        <v>4125.8682657735008</v>
      </c>
      <c r="E60" s="45">
        <f>ProjM!E60*MortM!E57</f>
        <v>3236.8609191192495</v>
      </c>
      <c r="F60" s="45">
        <f>ProjM!F60*MortM!F57</f>
        <v>4015.5014000783813</v>
      </c>
      <c r="G60" s="45">
        <f>ProjM!G60*MortM!G57</f>
        <v>3548.8357320877071</v>
      </c>
      <c r="H60" s="45">
        <f>ProjM!H60*MortM!H57</f>
        <v>3353.7005843021952</v>
      </c>
      <c r="I60" s="45">
        <f>ProjM!I60*MortM!I57</f>
        <v>4249.0500627449937</v>
      </c>
      <c r="J60" s="45">
        <f>ProjM!J60*MortM!J57</f>
        <v>2886.4083070942988</v>
      </c>
      <c r="K60" s="45">
        <f>ProjM!K60*MortM!K57</f>
        <v>3734.1809945945952</v>
      </c>
      <c r="L60" s="45">
        <f>ProjM!L60*MortM!L57</f>
        <v>3911.0202461686017</v>
      </c>
    </row>
    <row r="61" spans="1:12">
      <c r="A61" s="27">
        <v>53</v>
      </c>
      <c r="B61" s="45">
        <f>ProjM!B61*MortM!B58</f>
        <v>4696.9777015258987</v>
      </c>
      <c r="C61" s="45">
        <f>ProjM!C61*MortM!C58</f>
        <v>3938.1032646935605</v>
      </c>
      <c r="D61" s="45">
        <f>ProjM!D61*MortM!D58</f>
        <v>2904.5493371299503</v>
      </c>
      <c r="E61" s="45">
        <f>ProjM!E61*MortM!E58</f>
        <v>4347.9158214220724</v>
      </c>
      <c r="F61" s="45">
        <f>ProjM!F61*MortM!F58</f>
        <v>3411.7116400932505</v>
      </c>
      <c r="G61" s="45">
        <f>ProjM!G61*MortM!G58</f>
        <v>4233.1985096121844</v>
      </c>
      <c r="H61" s="45">
        <f>ProjM!H61*MortM!H58</f>
        <v>3740.3564090019117</v>
      </c>
      <c r="I61" s="45">
        <f>ProjM!I61*MortM!I58</f>
        <v>3535.326764247558</v>
      </c>
      <c r="J61" s="45">
        <f>ProjM!J61*MortM!J58</f>
        <v>4479.9528616775287</v>
      </c>
      <c r="K61" s="45">
        <f>ProjM!K61*MortM!K58</f>
        <v>3043.7842504777527</v>
      </c>
      <c r="L61" s="45">
        <f>ProjM!L61*MortM!L58</f>
        <v>3938.4396291118123</v>
      </c>
    </row>
    <row r="62" spans="1:12">
      <c r="A62" s="27">
        <v>54</v>
      </c>
      <c r="B62" s="45">
        <f>ProjM!B62*MortM!B59</f>
        <v>3615.7954701436861</v>
      </c>
      <c r="C62" s="45">
        <f>ProjM!C62*MortM!C59</f>
        <v>4920.084827096045</v>
      </c>
      <c r="D62" s="45">
        <f>ProjM!D62*MortM!D59</f>
        <v>4126.0583712820398</v>
      </c>
      <c r="E62" s="45">
        <f>ProjM!E62*MortM!E59</f>
        <v>3043.8201788090482</v>
      </c>
      <c r="F62" s="45">
        <f>ProjM!F62*MortM!F59</f>
        <v>4557.3372747658768</v>
      </c>
      <c r="G62" s="45">
        <f>ProjM!G62*MortM!G59</f>
        <v>3576.7621736981573</v>
      </c>
      <c r="H62" s="45">
        <f>ProjM!H62*MortM!H59</f>
        <v>4437.0219622614432</v>
      </c>
      <c r="I62" s="45">
        <f>ProjM!I62*MortM!I59</f>
        <v>3921.2183841057845</v>
      </c>
      <c r="J62" s="45">
        <f>ProjM!J62*MortM!J59</f>
        <v>3706.9836827387289</v>
      </c>
      <c r="K62" s="45">
        <f>ProjM!K62*MortM!K59</f>
        <v>4698.3530437303389</v>
      </c>
      <c r="L62" s="45">
        <f>ProjM!L62*MortM!L59</f>
        <v>3192.7522939730743</v>
      </c>
    </row>
    <row r="63" spans="1:12">
      <c r="A63" s="27">
        <v>55</v>
      </c>
      <c r="B63" s="45">
        <f>ProjM!B63*MortM!B60</f>
        <v>3976.447445342792</v>
      </c>
      <c r="C63" s="45">
        <f>ProjM!C63*MortM!C60</f>
        <v>3716.3722447562759</v>
      </c>
      <c r="D63" s="45">
        <f>ProjM!D63*MortM!D60</f>
        <v>5058.1296706717412</v>
      </c>
      <c r="E63" s="45">
        <f>ProjM!E63*MortM!E60</f>
        <v>4242.7980210757114</v>
      </c>
      <c r="F63" s="45">
        <f>ProjM!F63*MortM!F60</f>
        <v>3130.6409762289327</v>
      </c>
      <c r="G63" s="45">
        <f>ProjM!G63*MortM!G60</f>
        <v>4688.3545243774352</v>
      </c>
      <c r="H63" s="45">
        <f>ProjM!H63*MortM!H60</f>
        <v>3678.8464373978509</v>
      </c>
      <c r="I63" s="45">
        <f>ProjM!I63*MortM!I60</f>
        <v>4564.6275918983511</v>
      </c>
      <c r="J63" s="45">
        <f>ProjM!J63*MortM!J60</f>
        <v>4034.8257179060852</v>
      </c>
      <c r="K63" s="45">
        <f>ProjM!K63*MortM!K60</f>
        <v>3815.1556043154692</v>
      </c>
      <c r="L63" s="45">
        <f>ProjM!L63*MortM!L60</f>
        <v>4836.4083808983041</v>
      </c>
    </row>
    <row r="64" spans="1:12">
      <c r="A64" s="27">
        <v>56</v>
      </c>
      <c r="B64" s="45">
        <f>ProjM!B64*MortM!B61</f>
        <v>4011.3292719791821</v>
      </c>
      <c r="C64" s="45">
        <f>ProjM!C64*MortM!C61</f>
        <v>4165.916291186878</v>
      </c>
      <c r="D64" s="45">
        <f>ProjM!D64*MortM!D61</f>
        <v>3894.4219393625804</v>
      </c>
      <c r="E64" s="45">
        <f>ProjM!E64*MortM!E61</f>
        <v>5301.7556551391626</v>
      </c>
      <c r="F64" s="45">
        <f>ProjM!F64*MortM!F61</f>
        <v>4448.2129808078807</v>
      </c>
      <c r="G64" s="45">
        <f>ProjM!G64*MortM!G61</f>
        <v>3282.9745610213872</v>
      </c>
      <c r="H64" s="45">
        <f>ProjM!H64*MortM!H61</f>
        <v>4915.5589830443278</v>
      </c>
      <c r="I64" s="45">
        <f>ProjM!I64*MortM!I61</f>
        <v>3857.9994154867704</v>
      </c>
      <c r="J64" s="45">
        <f>ProjM!J64*MortM!J61</f>
        <v>4787.9713078781206</v>
      </c>
      <c r="K64" s="45">
        <f>ProjM!K64*MortM!K61</f>
        <v>4233.1569905441647</v>
      </c>
      <c r="L64" s="45">
        <f>ProjM!L64*MortM!L61</f>
        <v>4003.5294540127888</v>
      </c>
    </row>
    <row r="65" spans="1:12">
      <c r="A65" s="27">
        <v>57</v>
      </c>
      <c r="B65" s="45">
        <f>ProjM!B65*MortM!B62</f>
        <v>4218.5865723959623</v>
      </c>
      <c r="C65" s="45">
        <f>ProjM!C65*MortM!C62</f>
        <v>4217.9030043271769</v>
      </c>
      <c r="D65" s="45">
        <f>ProjM!D65*MortM!D62</f>
        <v>4381.6385560235985</v>
      </c>
      <c r="E65" s="45">
        <f>ProjM!E65*MortM!E62</f>
        <v>4097.1699632727305</v>
      </c>
      <c r="F65" s="45">
        <f>ProjM!F65*MortM!F62</f>
        <v>5579.2130991650865</v>
      </c>
      <c r="G65" s="45">
        <f>ProjM!G65*MortM!G62</f>
        <v>4682.1836144649014</v>
      </c>
      <c r="H65" s="45">
        <f>ProjM!H65*MortM!H62</f>
        <v>3455.0710751676502</v>
      </c>
      <c r="I65" s="45">
        <f>ProjM!I65*MortM!I62</f>
        <v>5174.5041624055702</v>
      </c>
      <c r="J65" s="45">
        <f>ProjM!J65*MortM!J62</f>
        <v>4062.2047160158668</v>
      </c>
      <c r="K65" s="45">
        <f>ProjM!K65*MortM!K62</f>
        <v>5042.5768708206124</v>
      </c>
      <c r="L65" s="45">
        <f>ProjM!L65*MortM!L62</f>
        <v>4459.2752792662695</v>
      </c>
    </row>
    <row r="66" spans="1:12">
      <c r="A66" s="27">
        <v>58</v>
      </c>
      <c r="B66" s="45">
        <f>ProjM!B66*MortM!B63</f>
        <v>5076.2178152261795</v>
      </c>
      <c r="C66" s="45">
        <f>ProjM!C66*MortM!C63</f>
        <v>4439.1536967408038</v>
      </c>
      <c r="D66" s="45">
        <f>ProjM!D66*MortM!D63</f>
        <v>4439.7463475615141</v>
      </c>
      <c r="E66" s="45">
        <f>ProjM!E66*MortM!E63</f>
        <v>4613.4248785464606</v>
      </c>
      <c r="F66" s="45">
        <f>ProjM!F66*MortM!F63</f>
        <v>4315.123886270052</v>
      </c>
      <c r="G66" s="45">
        <f>ProjM!G66*MortM!G63</f>
        <v>5877.623243479452</v>
      </c>
      <c r="H66" s="45">
        <f>ProjM!H66*MortM!H63</f>
        <v>4931.8911296445485</v>
      </c>
      <c r="I66" s="45">
        <f>ProjM!I66*MortM!I63</f>
        <v>3640.3066334178866</v>
      </c>
      <c r="J66" s="45">
        <f>ProjM!J66*MortM!J63</f>
        <v>5453.3439539459059</v>
      </c>
      <c r="K66" s="45">
        <f>ProjM!K66*MortM!K63</f>
        <v>4282.1947911850057</v>
      </c>
      <c r="L66" s="45">
        <f>ProjM!L66*MortM!L63</f>
        <v>5316.979223244246</v>
      </c>
    </row>
    <row r="67" spans="1:12">
      <c r="A67" s="27">
        <v>59</v>
      </c>
      <c r="B67" s="45">
        <f>ProjM!B67*MortM!B64</f>
        <v>4601.3029769834038</v>
      </c>
      <c r="C67" s="45">
        <f>ProjM!C67*MortM!C64</f>
        <v>5363.3485830420832</v>
      </c>
      <c r="D67" s="45">
        <f>ProjM!D67*MortM!D64</f>
        <v>4691.7639698341245</v>
      </c>
      <c r="E67" s="45">
        <f>ProjM!E67*MortM!E64</f>
        <v>4693.8696830226963</v>
      </c>
      <c r="F67" s="45">
        <f>ProjM!F67*MortM!F64</f>
        <v>4878.9907387097783</v>
      </c>
      <c r="G67" s="45">
        <f>ProjM!G67*MortM!G64</f>
        <v>4564.8901675700326</v>
      </c>
      <c r="H67" s="45">
        <f>ProjM!H67*MortM!H64</f>
        <v>6217.0707441848963</v>
      </c>
      <c r="I67" s="45">
        <f>ProjM!I67*MortM!I64</f>
        <v>5218.2414422951879</v>
      </c>
      <c r="J67" s="45">
        <f>ProjM!J67*MortM!J64</f>
        <v>3852.7625886222436</v>
      </c>
      <c r="K67" s="45">
        <f>ProjM!K67*MortM!K64</f>
        <v>5773.2160004221241</v>
      </c>
      <c r="L67" s="45">
        <f>ProjM!L67*MortM!L64</f>
        <v>4534.6010490471972</v>
      </c>
    </row>
    <row r="68" spans="1:12">
      <c r="A68" s="27">
        <v>60</v>
      </c>
      <c r="B68" s="45">
        <f>ProjM!B68*MortM!B65</f>
        <v>5383.1493361129715</v>
      </c>
      <c r="C68" s="45">
        <f>ProjM!C68*MortM!C65</f>
        <v>4905.121668866308</v>
      </c>
      <c r="D68" s="45">
        <f>ProjM!D68*MortM!D65</f>
        <v>5719.511571671429</v>
      </c>
      <c r="E68" s="45">
        <f>ProjM!E68*MortM!E65</f>
        <v>5005.06137583704</v>
      </c>
      <c r="F68" s="45">
        <f>ProjM!F68*MortM!F65</f>
        <v>5009.0004103607407</v>
      </c>
      <c r="G68" s="45">
        <f>ProjM!G68*MortM!G65</f>
        <v>5208.2684373432239</v>
      </c>
      <c r="H68" s="45">
        <f>ProjM!H68*MortM!H65</f>
        <v>4872.5151462059539</v>
      </c>
      <c r="I68" s="45">
        <f>ProjM!I68*MortM!I65</f>
        <v>6638.1599165365669</v>
      </c>
      <c r="J68" s="45">
        <f>ProjM!J68*MortM!J65</f>
        <v>5573.4200461305718</v>
      </c>
      <c r="K68" s="45">
        <f>ProjM!K68*MortM!K65</f>
        <v>4116.2553417354875</v>
      </c>
      <c r="L68" s="45">
        <f>ProjM!L68*MortM!L65</f>
        <v>6169.8861035695782</v>
      </c>
    </row>
    <row r="69" spans="1:12">
      <c r="A69" s="27">
        <v>61</v>
      </c>
      <c r="B69" s="45">
        <f>ProjM!B69*MortM!B66</f>
        <v>3624.9748615943554</v>
      </c>
      <c r="C69" s="45">
        <f>ProjM!C69*MortM!C66</f>
        <v>5669.5147587654101</v>
      </c>
      <c r="D69" s="45">
        <f>ProjM!D69*MortM!D66</f>
        <v>5168.0906857801592</v>
      </c>
      <c r="E69" s="45">
        <f>ProjM!E69*MortM!E66</f>
        <v>6028.4564222997715</v>
      </c>
      <c r="F69" s="45">
        <f>ProjM!F69*MortM!F66</f>
        <v>5277.3936604431483</v>
      </c>
      <c r="G69" s="45">
        <f>ProjM!G69*MortM!G66</f>
        <v>5283.4816707655582</v>
      </c>
      <c r="H69" s="45">
        <f>ProjM!H69*MortM!H66</f>
        <v>5493.3509803581837</v>
      </c>
      <c r="I69" s="45">
        <f>ProjM!I69*MortM!I66</f>
        <v>5141.0457366648343</v>
      </c>
      <c r="J69" s="45">
        <f>ProjM!J69*MortM!J66</f>
        <v>7006.4263274772529</v>
      </c>
      <c r="K69" s="45">
        <f>ProjM!K69*MortM!K66</f>
        <v>5884.6087287288256</v>
      </c>
      <c r="L69" s="45">
        <f>ProjM!L69*MortM!L66</f>
        <v>4347.5197765909907</v>
      </c>
    </row>
    <row r="70" spans="1:12">
      <c r="A70" s="27">
        <v>62</v>
      </c>
      <c r="B70" s="45">
        <f>ProjM!B70*MortM!B67</f>
        <v>4884.2504575104349</v>
      </c>
      <c r="C70" s="45">
        <f>ProjM!C70*MortM!C67</f>
        <v>3810.4315338993547</v>
      </c>
      <c r="D70" s="45">
        <f>ProjM!D70*MortM!D67</f>
        <v>5962.1476725399179</v>
      </c>
      <c r="E70" s="45">
        <f>ProjM!E70*MortM!E67</f>
        <v>5437.1360163739337</v>
      </c>
      <c r="F70" s="45">
        <f>ProjM!F70*MortM!F67</f>
        <v>6344.9045977056594</v>
      </c>
      <c r="G70" s="45">
        <f>ProjM!G70*MortM!G67</f>
        <v>5556.6511179240524</v>
      </c>
      <c r="H70" s="45">
        <f>ProjM!H70*MortM!H67</f>
        <v>5562.9343323222538</v>
      </c>
      <c r="I70" s="45">
        <f>ProjM!I70*MortM!I67</f>
        <v>5786.1607030058476</v>
      </c>
      <c r="J70" s="45">
        <f>ProjM!J70*MortM!J67</f>
        <v>5417.1386994735358</v>
      </c>
      <c r="K70" s="45">
        <f>ProjM!K70*MortM!K67</f>
        <v>7385.4407739587705</v>
      </c>
      <c r="L70" s="45">
        <f>ProjM!L70*MortM!L67</f>
        <v>6205.1880677359877</v>
      </c>
    </row>
    <row r="71" spans="1:12">
      <c r="A71" s="27">
        <v>63</v>
      </c>
      <c r="B71" s="45">
        <f>ProjM!B71*MortM!B68</f>
        <v>5768.2337113947733</v>
      </c>
      <c r="C71" s="45">
        <f>ProjM!C71*MortM!C68</f>
        <v>5128.0632308927425</v>
      </c>
      <c r="D71" s="45">
        <f>ProjM!D71*MortM!D68</f>
        <v>4002.54017405986</v>
      </c>
      <c r="E71" s="45">
        <f>ProjM!E71*MortM!E68</f>
        <v>6265.6404738866022</v>
      </c>
      <c r="F71" s="45">
        <f>ProjM!F71*MortM!F68</f>
        <v>5716.4890743371952</v>
      </c>
      <c r="G71" s="45">
        <f>ProjM!G71*MortM!G68</f>
        <v>6673.8441634576229</v>
      </c>
      <c r="H71" s="45">
        <f>ProjM!H71*MortM!H68</f>
        <v>5844.8166091985931</v>
      </c>
      <c r="I71" s="45">
        <f>ProjM!I71*MortM!I68</f>
        <v>5853.9322969127625</v>
      </c>
      <c r="J71" s="45">
        <f>ProjM!J71*MortM!J68</f>
        <v>6091.381213029591</v>
      </c>
      <c r="K71" s="45">
        <f>ProjM!K71*MortM!K68</f>
        <v>5705.2200830624788</v>
      </c>
      <c r="L71" s="45">
        <f>ProjM!L71*MortM!L68</f>
        <v>7781.2929367960405</v>
      </c>
    </row>
    <row r="72" spans="1:12">
      <c r="A72" s="27">
        <v>64</v>
      </c>
      <c r="B72" s="45">
        <f>ProjM!B72*MortM!B69</f>
        <v>4521.906951637804</v>
      </c>
      <c r="C72" s="45">
        <f>ProjM!C72*MortM!C69</f>
        <v>6042.8175274896148</v>
      </c>
      <c r="D72" s="45">
        <f>ProjM!D72*MortM!D69</f>
        <v>5374.9756137395998</v>
      </c>
      <c r="E72" s="45">
        <f>ProjM!E72*MortM!E69</f>
        <v>4197.3959705316829</v>
      </c>
      <c r="F72" s="45">
        <f>ProjM!F72*MortM!F69</f>
        <v>6573.9376127836531</v>
      </c>
      <c r="G72" s="45">
        <f>ProjM!G72*MortM!G69</f>
        <v>6000.6766902393092</v>
      </c>
      <c r="H72" s="45">
        <f>ProjM!H72*MortM!H69</f>
        <v>7006.0334502022743</v>
      </c>
      <c r="I72" s="45">
        <f>ProjM!I72*MortM!I69</f>
        <v>6138.629274820144</v>
      </c>
      <c r="J72" s="45">
        <f>ProjM!J72*MortM!J69</f>
        <v>6151.0273415553538</v>
      </c>
      <c r="K72" s="45">
        <f>ProjM!K72*MortM!K69</f>
        <v>6403.3962953624205</v>
      </c>
      <c r="L72" s="45">
        <f>ProjM!L72*MortM!L69</f>
        <v>6000.0787930887491</v>
      </c>
    </row>
    <row r="73" spans="1:12">
      <c r="A73" s="27">
        <v>65</v>
      </c>
      <c r="B73" s="45">
        <f>ProjM!B73*MortM!B70</f>
        <v>5721.9943438532246</v>
      </c>
      <c r="C73" s="45">
        <f>ProjM!C73*MortM!C70</f>
        <v>4755.4765987449646</v>
      </c>
      <c r="D73" s="45">
        <f>ProjM!D73*MortM!D70</f>
        <v>6358.5898981104474</v>
      </c>
      <c r="E73" s="45">
        <f>ProjM!E73*MortM!E70</f>
        <v>5659.0146370759912</v>
      </c>
      <c r="F73" s="45">
        <f>ProjM!F73*MortM!F70</f>
        <v>4421.6204830671268</v>
      </c>
      <c r="G73" s="45">
        <f>ProjM!G73*MortM!G70</f>
        <v>6928.8101810849375</v>
      </c>
      <c r="H73" s="45">
        <f>ProjM!H73*MortM!H70</f>
        <v>6325.2678925045857</v>
      </c>
      <c r="I73" s="45">
        <f>ProjM!I73*MortM!I70</f>
        <v>7388.8260765111418</v>
      </c>
      <c r="J73" s="45">
        <f>ProjM!J73*MortM!J70</f>
        <v>6477.2962664733614</v>
      </c>
      <c r="K73" s="45">
        <f>ProjM!K73*MortM!K70</f>
        <v>6493.5747077501937</v>
      </c>
      <c r="L73" s="45">
        <f>ProjM!L73*MortM!L70</f>
        <v>6763.2467571171401</v>
      </c>
    </row>
    <row r="74" spans="1:12">
      <c r="A74" s="27">
        <v>66</v>
      </c>
      <c r="B74" s="45">
        <f>ProjM!B74*MortM!B71</f>
        <v>4317.5891559303436</v>
      </c>
      <c r="C74" s="45">
        <f>ProjM!C74*MortM!C71</f>
        <v>5966.6468767947754</v>
      </c>
      <c r="D74" s="45">
        <f>ProjM!D74*MortM!D71</f>
        <v>4961.9485533139468</v>
      </c>
      <c r="E74" s="45">
        <f>ProjM!E74*MortM!E71</f>
        <v>6638.7719697451075</v>
      </c>
      <c r="F74" s="45">
        <f>ProjM!F74*MortM!F71</f>
        <v>5911.9407469512444</v>
      </c>
      <c r="G74" s="45">
        <f>ProjM!G74*MortM!G71</f>
        <v>4621.9664288407921</v>
      </c>
      <c r="H74" s="45">
        <f>ProjM!H74*MortM!H71</f>
        <v>7243.9176670065717</v>
      </c>
      <c r="I74" s="45">
        <f>ProjM!I74*MortM!I71</f>
        <v>6616.7090980534749</v>
      </c>
      <c r="J74" s="45">
        <f>ProjM!J74*MortM!J71</f>
        <v>7733.5843632966325</v>
      </c>
      <c r="K74" s="45">
        <f>ProjM!K74*MortM!K71</f>
        <v>6783.2144917592523</v>
      </c>
      <c r="L74" s="45">
        <f>ProjM!L74*MortM!L71</f>
        <v>6803.8748740509673</v>
      </c>
    </row>
    <row r="75" spans="1:12">
      <c r="A75" s="27">
        <v>67</v>
      </c>
      <c r="B75" s="45">
        <f>ProjM!B75*MortM!B72</f>
        <v>5696.470649686672</v>
      </c>
      <c r="C75" s="45">
        <f>ProjM!C75*MortM!C72</f>
        <v>4492.6791908471732</v>
      </c>
      <c r="D75" s="45">
        <f>ProjM!D75*MortM!D72</f>
        <v>6212.939638697866</v>
      </c>
      <c r="E75" s="45">
        <f>ProjM!E75*MortM!E72</f>
        <v>5170.2854264155776</v>
      </c>
      <c r="F75" s="45">
        <f>ProjM!F75*MortM!F72</f>
        <v>6922.1086832342899</v>
      </c>
      <c r="G75" s="45">
        <f>ProjM!G75*MortM!G72</f>
        <v>6168.2539443662163</v>
      </c>
      <c r="H75" s="45">
        <f>ProjM!H75*MortM!H72</f>
        <v>4823.4002137571551</v>
      </c>
      <c r="I75" s="45">
        <f>ProjM!I75*MortM!I72</f>
        <v>7564.3728961869356</v>
      </c>
      <c r="J75" s="45">
        <f>ProjM!J75*MortM!J72</f>
        <v>6913.6558488902529</v>
      </c>
      <c r="K75" s="45">
        <f>ProjM!K75*MortM!K72</f>
        <v>8085.4906311101258</v>
      </c>
      <c r="L75" s="45">
        <f>ProjM!L75*MortM!L72</f>
        <v>7096.0168718014329</v>
      </c>
    </row>
    <row r="76" spans="1:12">
      <c r="A76" s="27">
        <v>68</v>
      </c>
      <c r="B76" s="45">
        <f>ProjM!B76*MortM!B73</f>
        <v>5084.0372048191794</v>
      </c>
      <c r="C76" s="45">
        <f>ProjM!C76*MortM!C73</f>
        <v>5919.5882879430128</v>
      </c>
      <c r="D76" s="45">
        <f>ProjM!D76*MortM!D73</f>
        <v>4672.2293687481406</v>
      </c>
      <c r="E76" s="45">
        <f>ProjM!E76*MortM!E73</f>
        <v>6466.0788909852581</v>
      </c>
      <c r="F76" s="45">
        <f>ProjM!F76*MortM!F73</f>
        <v>5384.8760112365526</v>
      </c>
      <c r="G76" s="45">
        <f>ProjM!G76*MortM!G73</f>
        <v>7214.5512957883875</v>
      </c>
      <c r="H76" s="45">
        <f>ProjM!H76*MortM!H73</f>
        <v>6430.6521129103758</v>
      </c>
      <c r="I76" s="45">
        <f>ProjM!I76*MortM!I73</f>
        <v>5032.0656013097323</v>
      </c>
      <c r="J76" s="45">
        <f>ProjM!J76*MortM!J73</f>
        <v>7896.9401980877064</v>
      </c>
      <c r="K76" s="45">
        <f>ProjM!K76*MortM!K73</f>
        <v>7222.3657913688139</v>
      </c>
      <c r="L76" s="45">
        <f>ProjM!L76*MortM!L73</f>
        <v>8451.950853622724</v>
      </c>
    </row>
    <row r="77" spans="1:12">
      <c r="A77" s="27">
        <v>69</v>
      </c>
      <c r="B77" s="45">
        <f>ProjM!B77*MortM!B74</f>
        <v>4138.8743384200852</v>
      </c>
      <c r="C77" s="45">
        <f>ProjM!C77*MortM!C74</f>
        <v>5277.4026573704314</v>
      </c>
      <c r="D77" s="45">
        <f>ProjM!D77*MortM!D74</f>
        <v>6149.9316772684961</v>
      </c>
      <c r="E77" s="45">
        <f>ProjM!E77*MortM!E74</f>
        <v>4858.0433129209823</v>
      </c>
      <c r="F77" s="45">
        <f>ProjM!F77*MortM!F74</f>
        <v>6728.6516739972039</v>
      </c>
      <c r="G77" s="45">
        <f>ProjM!G77*MortM!G74</f>
        <v>5607.9504857103948</v>
      </c>
      <c r="H77" s="45">
        <f>ProjM!H77*MortM!H74</f>
        <v>7516.0655024292664</v>
      </c>
      <c r="I77" s="45">
        <f>ProjM!I77*MortM!I74</f>
        <v>6704.5115727547327</v>
      </c>
      <c r="J77" s="45">
        <f>ProjM!J77*MortM!J74</f>
        <v>5250.265324447666</v>
      </c>
      <c r="K77" s="45">
        <f>ProjM!K77*MortM!K74</f>
        <v>8245.3437500527889</v>
      </c>
      <c r="L77" s="45">
        <f>ProjM!L77*MortM!L74</f>
        <v>7546.3455300832138</v>
      </c>
    </row>
    <row r="78" spans="1:12">
      <c r="A78" s="27">
        <v>70</v>
      </c>
      <c r="B78" s="45">
        <f>ProjM!B78*MortM!B75</f>
        <v>6553.1158025614377</v>
      </c>
      <c r="C78" s="45">
        <f>ProjM!C78*MortM!C75</f>
        <v>4244.1458489296483</v>
      </c>
      <c r="D78" s="45">
        <f>ProjM!D78*MortM!D75</f>
        <v>5416.6939192429145</v>
      </c>
      <c r="E78" s="45">
        <f>ProjM!E78*MortM!E75</f>
        <v>6318.0135781962254</v>
      </c>
      <c r="F78" s="45">
        <f>ProjM!F78*MortM!F75</f>
        <v>4995.2621649212815</v>
      </c>
      <c r="G78" s="45">
        <f>ProjM!G78*MortM!G75</f>
        <v>6924.7208153247266</v>
      </c>
      <c r="H78" s="45">
        <f>ProjM!H78*MortM!H75</f>
        <v>5773.8589757959398</v>
      </c>
      <c r="I78" s="45">
        <f>ProjM!I78*MortM!I75</f>
        <v>7744.9424462982033</v>
      </c>
      <c r="J78" s="45">
        <f>ProjM!J78*MortM!J75</f>
        <v>6914.3518239313207</v>
      </c>
      <c r="K78" s="45">
        <f>ProjM!K78*MortM!K75</f>
        <v>5418.930128792601</v>
      </c>
      <c r="L78" s="45">
        <f>ProjM!L78*MortM!L75</f>
        <v>8516.8801712451295</v>
      </c>
    </row>
    <row r="79" spans="1:12">
      <c r="A79" s="27">
        <v>71</v>
      </c>
      <c r="B79" s="45">
        <f>ProjM!B79*MortM!B76</f>
        <v>4489.8976183909099</v>
      </c>
      <c r="C79" s="45">
        <f>ProjM!C79*MortM!C76</f>
        <v>6817.9995683256811</v>
      </c>
      <c r="D79" s="45">
        <f>ProjM!D79*MortM!D76</f>
        <v>4420.2256880541136</v>
      </c>
      <c r="E79" s="45">
        <f>ProjM!E79*MortM!E76</f>
        <v>5647.0634977811578</v>
      </c>
      <c r="F79" s="45">
        <f>ProjM!F79*MortM!F76</f>
        <v>6593.1453074850378</v>
      </c>
      <c r="G79" s="45">
        <f>ProjM!G79*MortM!G76</f>
        <v>5217.7569540036066</v>
      </c>
      <c r="H79" s="45">
        <f>ProjM!H79*MortM!H76</f>
        <v>7236.8713517326742</v>
      </c>
      <c r="I79" s="45">
        <f>ProjM!I79*MortM!I76</f>
        <v>6039.6998550905837</v>
      </c>
      <c r="J79" s="45">
        <f>ProjM!J79*MortM!J76</f>
        <v>8108.8291048808987</v>
      </c>
      <c r="K79" s="45">
        <f>ProjM!K79*MortM!K76</f>
        <v>7245.5709350990173</v>
      </c>
      <c r="L79" s="45">
        <f>ProjM!L79*MortM!L76</f>
        <v>5683.377924355068</v>
      </c>
    </row>
    <row r="80" spans="1:12">
      <c r="A80" s="27">
        <v>72</v>
      </c>
      <c r="B80" s="45">
        <f>ProjM!B80*MortM!B77</f>
        <v>7538.5300301739553</v>
      </c>
      <c r="C80" s="45">
        <f>ProjM!C80*MortM!C77</f>
        <v>4670.273414949057</v>
      </c>
      <c r="D80" s="45">
        <f>ProjM!D80*MortM!D77</f>
        <v>7100.030216897052</v>
      </c>
      <c r="E80" s="45">
        <f>ProjM!E80*MortM!E77</f>
        <v>4608.2169644292699</v>
      </c>
      <c r="F80" s="45">
        <f>ProjM!F80*MortM!F77</f>
        <v>5893.6533405533464</v>
      </c>
      <c r="G80" s="45">
        <f>ProjM!G80*MortM!G77</f>
        <v>6888.3705407255911</v>
      </c>
      <c r="H80" s="45">
        <f>ProjM!H80*MortM!H77</f>
        <v>5454.7892033517683</v>
      </c>
      <c r="I80" s="45">
        <f>ProjM!I80*MortM!I77</f>
        <v>7573.427002724753</v>
      </c>
      <c r="J80" s="45">
        <f>ProjM!J80*MortM!J77</f>
        <v>6326.9351602614788</v>
      </c>
      <c r="K80" s="45">
        <f>ProjM!K80*MortM!K77</f>
        <v>8502.7980356054868</v>
      </c>
      <c r="L80" s="45">
        <f>ProjM!L80*MortM!L77</f>
        <v>7604.8656383232765</v>
      </c>
    </row>
    <row r="81" spans="1:12">
      <c r="A81" s="27">
        <v>73</v>
      </c>
      <c r="B81" s="45">
        <f>ProjM!B81*MortM!B78</f>
        <v>8709.748710623091</v>
      </c>
      <c r="C81" s="45">
        <f>ProjM!C81*MortM!C78</f>
        <v>7822.1995487808636</v>
      </c>
      <c r="D81" s="45">
        <f>ProjM!D81*MortM!D78</f>
        <v>4852.2535003272978</v>
      </c>
      <c r="E81" s="45">
        <f>ProjM!E81*MortM!E78</f>
        <v>7385.9546610135658</v>
      </c>
      <c r="F81" s="45">
        <f>ProjM!F81*MortM!F78</f>
        <v>4799.6689813306557</v>
      </c>
      <c r="G81" s="45">
        <f>ProjM!G81*MortM!G78</f>
        <v>6145.8490322818679</v>
      </c>
      <c r="H81" s="45">
        <f>ProjM!H81*MortM!H78</f>
        <v>7188.5222405054355</v>
      </c>
      <c r="I81" s="45">
        <f>ProjM!I81*MortM!I78</f>
        <v>5699.065358314193</v>
      </c>
      <c r="J81" s="45">
        <f>ProjM!J81*MortM!J78</f>
        <v>7921.5142227550568</v>
      </c>
      <c r="K81" s="45">
        <f>ProjM!K81*MortM!K78</f>
        <v>6625.0188313834806</v>
      </c>
      <c r="L81" s="45">
        <f>ProjM!L81*MortM!L78</f>
        <v>8912.9558285236653</v>
      </c>
    </row>
    <row r="82" spans="1:12">
      <c r="A82" s="27">
        <v>74</v>
      </c>
      <c r="B82" s="45">
        <f>ProjM!B82*MortM!B79</f>
        <v>8060.017139450244</v>
      </c>
      <c r="C82" s="45">
        <f>ProjM!C82*MortM!C79</f>
        <v>8993.6602934321763</v>
      </c>
      <c r="D82" s="45">
        <f>ProjM!D82*MortM!D79</f>
        <v>8088.9213417319952</v>
      </c>
      <c r="E82" s="45">
        <f>ProjM!E82*MortM!E79</f>
        <v>5024.8201245475157</v>
      </c>
      <c r="F82" s="45">
        <f>ProjM!F82*MortM!F79</f>
        <v>7659.2076745556869</v>
      </c>
      <c r="G82" s="45">
        <f>ProjM!G82*MortM!G79</f>
        <v>4983.952691442013</v>
      </c>
      <c r="H82" s="45">
        <f>ProjM!H82*MortM!H79</f>
        <v>6387.5616990163062</v>
      </c>
      <c r="I82" s="45">
        <f>ProjM!I82*MortM!I79</f>
        <v>7480.9990811283096</v>
      </c>
      <c r="J82" s="45">
        <f>ProjM!J82*MortM!J79</f>
        <v>5938.4931420634357</v>
      </c>
      <c r="K82" s="45">
        <f>ProjM!K82*MortM!K79</f>
        <v>8264.5596493093763</v>
      </c>
      <c r="L82" s="45">
        <f>ProjM!L82*MortM!L79</f>
        <v>6920.2873496580023</v>
      </c>
    </row>
    <row r="83" spans="1:12">
      <c r="A83" s="27">
        <v>75</v>
      </c>
      <c r="B83" s="45">
        <f>ProjM!B83*MortM!B80</f>
        <v>8161.6282951231524</v>
      </c>
      <c r="C83" s="45">
        <f>ProjM!C83*MortM!C80</f>
        <v>8310.1896479923507</v>
      </c>
      <c r="D83" s="45">
        <f>ProjM!D83*MortM!D80</f>
        <v>9288.0709269062136</v>
      </c>
      <c r="E83" s="45">
        <f>ProjM!E83*MortM!E80</f>
        <v>8367.1199796385627</v>
      </c>
      <c r="F83" s="45">
        <f>ProjM!F83*MortM!F80</f>
        <v>5205.7700317237168</v>
      </c>
      <c r="G83" s="45">
        <f>ProjM!G83*MortM!G80</f>
        <v>7947.1345837085382</v>
      </c>
      <c r="H83" s="45">
        <f>ProjM!H83*MortM!H80</f>
        <v>5176.8558972296614</v>
      </c>
      <c r="I83" s="45">
        <f>ProjM!I83*MortM!I80</f>
        <v>6644.5903167339739</v>
      </c>
      <c r="J83" s="45">
        <f>ProjM!J83*MortM!J80</f>
        <v>7793.2312882914975</v>
      </c>
      <c r="K83" s="45">
        <f>ProjM!K83*MortM!K80</f>
        <v>6195.0303610104675</v>
      </c>
      <c r="L83" s="45">
        <f>ProjM!L83*MortM!L80</f>
        <v>8633.3804535842282</v>
      </c>
    </row>
    <row r="84" spans="1:12">
      <c r="A84" s="27">
        <v>76</v>
      </c>
      <c r="B84" s="45">
        <f>ProjM!B84*MortM!B81</f>
        <v>8730.189117528611</v>
      </c>
      <c r="C84" s="45">
        <f>ProjM!C84*MortM!C81</f>
        <v>8265.8090166791535</v>
      </c>
      <c r="D84" s="45">
        <f>ProjM!D84*MortM!D81</f>
        <v>8432.0664617029106</v>
      </c>
      <c r="E84" s="45">
        <f>ProjM!E84*MortM!E81</f>
        <v>9441.5376852521804</v>
      </c>
      <c r="F84" s="45">
        <f>ProjM!F84*MortM!F81</f>
        <v>8520.5467549922414</v>
      </c>
      <c r="G84" s="45">
        <f>ProjM!G84*MortM!G81</f>
        <v>5310.4506162677835</v>
      </c>
      <c r="H84" s="45">
        <f>ProjM!H84*MortM!H81</f>
        <v>8117.319216127582</v>
      </c>
      <c r="I84" s="45">
        <f>ProjM!I84*MortM!I81</f>
        <v>5296.6154781483492</v>
      </c>
      <c r="J84" s="45">
        <f>ProjM!J84*MortM!J81</f>
        <v>6809.456211411316</v>
      </c>
      <c r="K84" s="45">
        <f>ProjM!K84*MortM!K81</f>
        <v>7999.3680371008395</v>
      </c>
      <c r="L84" s="45">
        <f>ProjM!L84*MortM!L81</f>
        <v>6368.8051253192689</v>
      </c>
    </row>
    <row r="85" spans="1:12">
      <c r="A85" s="27">
        <v>77</v>
      </c>
      <c r="B85" s="45">
        <f>ProjM!B85*MortM!B82</f>
        <v>7917.862313423132</v>
      </c>
      <c r="C85" s="45">
        <f>ProjM!C85*MortM!C82</f>
        <v>8731.4153793490423</v>
      </c>
      <c r="D85" s="45">
        <f>ProjM!D85*MortM!D82</f>
        <v>8284.5320961398556</v>
      </c>
      <c r="E85" s="45">
        <f>ProjM!E85*MortM!E82</f>
        <v>8468.6649010400215</v>
      </c>
      <c r="F85" s="45">
        <f>ProjM!F85*MortM!F82</f>
        <v>9501.6557651506155</v>
      </c>
      <c r="G85" s="45">
        <f>ProjM!G85*MortM!G82</f>
        <v>8591.6702476275823</v>
      </c>
      <c r="H85" s="45">
        <f>ProjM!H85*MortM!H82</f>
        <v>5362.8194278986057</v>
      </c>
      <c r="I85" s="45">
        <f>ProjM!I85*MortM!I82</f>
        <v>8212.961744942666</v>
      </c>
      <c r="J85" s="45">
        <f>ProjM!J85*MortM!J82</f>
        <v>5368.9574310698918</v>
      </c>
      <c r="K85" s="45">
        <f>ProjM!K85*MortM!K82</f>
        <v>6914.9305983459217</v>
      </c>
      <c r="L85" s="45">
        <f>ProjM!L85*MortM!L82</f>
        <v>8137.5757837901247</v>
      </c>
    </row>
    <row r="86" spans="1:12">
      <c r="A86" s="27">
        <v>78</v>
      </c>
      <c r="B86" s="45">
        <f>ProjM!B86*MortM!B83</f>
        <v>10478.963407738282</v>
      </c>
      <c r="C86" s="45">
        <f>ProjM!C86*MortM!C83</f>
        <v>7814.3421902928376</v>
      </c>
      <c r="D86" s="45">
        <f>ProjM!D86*MortM!D83</f>
        <v>8637.9379905379064</v>
      </c>
      <c r="E86" s="45">
        <f>ProjM!E86*MortM!E83</f>
        <v>8215.0037467644906</v>
      </c>
      <c r="F86" s="45">
        <f>ProjM!F86*MortM!F83</f>
        <v>8416.7264583642664</v>
      </c>
      <c r="G86" s="45">
        <f>ProjM!G86*MortM!G83</f>
        <v>9464.3521553877854</v>
      </c>
      <c r="H86" s="45">
        <f>ProjM!H86*MortM!H83</f>
        <v>8572.8974440752754</v>
      </c>
      <c r="I86" s="45">
        <f>ProjM!I86*MortM!I83</f>
        <v>5362.5857669176175</v>
      </c>
      <c r="J86" s="45">
        <f>ProjM!J86*MortM!J83</f>
        <v>8229.7753486813781</v>
      </c>
      <c r="K86" s="45">
        <f>ProjM!K86*MortM!K83</f>
        <v>5390.9085200449981</v>
      </c>
      <c r="L86" s="45">
        <f>ProjM!L86*MortM!L83</f>
        <v>6956.9840841995028</v>
      </c>
    </row>
    <row r="87" spans="1:12">
      <c r="A87" s="27">
        <v>79</v>
      </c>
      <c r="B87" s="45">
        <f>ProjM!B87*MortM!B84</f>
        <v>5748.6069305610317</v>
      </c>
      <c r="C87" s="45">
        <f>ProjM!C87*MortM!C84</f>
        <v>10192.817690592659</v>
      </c>
      <c r="D87" s="45">
        <f>ProjM!D87*MortM!D84</f>
        <v>7621.5348962467988</v>
      </c>
      <c r="E87" s="45">
        <f>ProjM!E87*MortM!E84</f>
        <v>8447.0260060264864</v>
      </c>
      <c r="F87" s="45">
        <f>ProjM!F87*MortM!F84</f>
        <v>8054.076595308833</v>
      </c>
      <c r="G87" s="45">
        <f>ProjM!G87*MortM!G84</f>
        <v>8272.5001688083212</v>
      </c>
      <c r="H87" s="45">
        <f>ProjM!H87*MortM!H84</f>
        <v>9320.9835752379659</v>
      </c>
      <c r="I87" s="45">
        <f>ProjM!I87*MortM!I84</f>
        <v>8463.4435613995538</v>
      </c>
      <c r="J87" s="45">
        <f>ProjM!J87*MortM!J84</f>
        <v>5306.5847626841105</v>
      </c>
      <c r="K87" s="45">
        <f>ProjM!K87*MortM!K84</f>
        <v>8162.5102951285862</v>
      </c>
      <c r="L87" s="45">
        <f>ProjM!L87*MortM!L84</f>
        <v>5358.792027171934</v>
      </c>
    </row>
    <row r="88" spans="1:12">
      <c r="A88" s="27">
        <v>80</v>
      </c>
      <c r="B88" s="45">
        <f>ProjM!B88*MortM!B85</f>
        <v>9907.0420984862503</v>
      </c>
      <c r="C88" s="45">
        <f>ProjM!C88*MortM!C85</f>
        <v>5499.1975059739752</v>
      </c>
      <c r="D88" s="45">
        <f>ProjM!D88*MortM!D85</f>
        <v>9780.325242487992</v>
      </c>
      <c r="E88" s="45">
        <f>ProjM!E88*MortM!E85</f>
        <v>7334.8156293796492</v>
      </c>
      <c r="F88" s="45">
        <f>ProjM!F88*MortM!F85</f>
        <v>8152.7606953713903</v>
      </c>
      <c r="G88" s="45">
        <f>ProjM!G88*MortM!G85</f>
        <v>7795.3941699624575</v>
      </c>
      <c r="H88" s="45">
        <f>ProjM!H88*MortM!H85</f>
        <v>8025.4319063678095</v>
      </c>
      <c r="I88" s="45">
        <f>ProjM!I88*MortM!I85</f>
        <v>9067.1860546898588</v>
      </c>
      <c r="J88" s="45">
        <f>ProjM!J88*MortM!J85</f>
        <v>8254.7907438343791</v>
      </c>
      <c r="K88" s="45">
        <f>ProjM!K88*MortM!K85</f>
        <v>5189.1015708633522</v>
      </c>
      <c r="L88" s="45">
        <f>ProjM!L88*MortM!L85</f>
        <v>8001.8367861170818</v>
      </c>
    </row>
    <row r="89" spans="1:12">
      <c r="A89" s="27">
        <v>81</v>
      </c>
      <c r="B89" s="45">
        <f>ProjM!B89*MortM!B86</f>
        <v>5295.551396843508</v>
      </c>
      <c r="C89" s="45">
        <f>ProjM!C89*MortM!C86</f>
        <v>9336.1806363410487</v>
      </c>
      <c r="D89" s="45">
        <f>ProjM!D89*MortM!D86</f>
        <v>5200.0825077679137</v>
      </c>
      <c r="E89" s="45">
        <f>ProjM!E89*MortM!E86</f>
        <v>9279.1984331561544</v>
      </c>
      <c r="F89" s="45">
        <f>ProjM!F89*MortM!F86</f>
        <v>6981.5902384294504</v>
      </c>
      <c r="G89" s="45">
        <f>ProjM!G89*MortM!G86</f>
        <v>7784.6790224430897</v>
      </c>
      <c r="H89" s="45">
        <f>ProjM!H89*MortM!H86</f>
        <v>7463.2582680405467</v>
      </c>
      <c r="I89" s="45">
        <f>ProjM!I89*MortM!I86</f>
        <v>7706.9279443722144</v>
      </c>
      <c r="J89" s="45">
        <f>ProjM!J89*MortM!J86</f>
        <v>8733.1867588130553</v>
      </c>
      <c r="K89" s="45">
        <f>ProjM!K89*MortM!K86</f>
        <v>7973.6928355479358</v>
      </c>
      <c r="L89" s="45">
        <f>ProjM!L89*MortM!L86</f>
        <v>5026.5000765633868</v>
      </c>
    </row>
    <row r="90" spans="1:12">
      <c r="A90" s="27">
        <v>82</v>
      </c>
      <c r="B90" s="45">
        <f>ProjM!B90*MortM!B87</f>
        <v>9101.852761810851</v>
      </c>
      <c r="C90" s="45">
        <f>ProjM!C90*MortM!C87</f>
        <v>4900.9392072892178</v>
      </c>
      <c r="D90" s="45">
        <f>ProjM!D90*MortM!D87</f>
        <v>8673.772803328904</v>
      </c>
      <c r="E90" s="45">
        <f>ProjM!E90*MortM!E87</f>
        <v>4849.2511368428868</v>
      </c>
      <c r="F90" s="45">
        <f>ProjM!F90*MortM!F87</f>
        <v>8684.74159478004</v>
      </c>
      <c r="G90" s="45">
        <f>ProjM!G90*MortM!G87</f>
        <v>6557.5327433949114</v>
      </c>
      <c r="H90" s="45">
        <f>ProjM!H90*MortM!H87</f>
        <v>7334.0691038570867</v>
      </c>
      <c r="I90" s="45">
        <f>ProjM!I90*MortM!I87</f>
        <v>7055.3243142006149</v>
      </c>
      <c r="J90" s="45">
        <f>ProjM!J90*MortM!J87</f>
        <v>7309.9439437877445</v>
      </c>
      <c r="K90" s="45">
        <f>ProjM!K90*MortM!K87</f>
        <v>8310.1899393564472</v>
      </c>
      <c r="L90" s="45">
        <f>ProjM!L90*MortM!L87</f>
        <v>7611.4173924524284</v>
      </c>
    </row>
    <row r="91" spans="1:12">
      <c r="A91" s="27">
        <v>83</v>
      </c>
      <c r="B91" s="45">
        <f>ProjM!B91*MortM!B88</f>
        <v>9730.9795446275439</v>
      </c>
      <c r="C91" s="45">
        <f>ProjM!C91*MortM!C88</f>
        <v>8260.2293415920212</v>
      </c>
      <c r="D91" s="45">
        <f>ProjM!D91*MortM!D88</f>
        <v>4467.0326913338067</v>
      </c>
      <c r="E91" s="45">
        <f>ProjM!E91*MortM!E88</f>
        <v>7939.148391136865</v>
      </c>
      <c r="F91" s="45">
        <f>ProjM!F91*MortM!F88</f>
        <v>4456.734663405553</v>
      </c>
      <c r="G91" s="45">
        <f>ProjM!G91*MortM!G88</f>
        <v>8013.5868342864287</v>
      </c>
      <c r="H91" s="45">
        <f>ProjM!H91*MortM!H88</f>
        <v>6071.7128295730981</v>
      </c>
      <c r="I91" s="45">
        <f>ProjM!I91*MortM!I88</f>
        <v>6816.7922897782137</v>
      </c>
      <c r="J91" s="45">
        <f>ProjM!J91*MortM!J88</f>
        <v>6582.196660129086</v>
      </c>
      <c r="K91" s="45">
        <f>ProjM!K91*MortM!K88</f>
        <v>6844.5142737941396</v>
      </c>
      <c r="L91" s="45">
        <f>ProjM!L91*MortM!L88</f>
        <v>7808.5700881487992</v>
      </c>
    </row>
    <row r="92" spans="1:12">
      <c r="A92" s="27">
        <v>84</v>
      </c>
      <c r="B92" s="45">
        <f>ProjM!B92*MortM!B89</f>
        <v>7255.9777773100459</v>
      </c>
      <c r="C92" s="45">
        <f>ProjM!C92*MortM!C89</f>
        <v>8644.6666853204842</v>
      </c>
      <c r="D92" s="45">
        <f>ProjM!D92*MortM!D89</f>
        <v>7373.8277627287716</v>
      </c>
      <c r="E92" s="45">
        <f>ProjM!E92*MortM!E89</f>
        <v>4006.5477742839626</v>
      </c>
      <c r="F92" s="45">
        <f>ProjM!F92*MortM!F89</f>
        <v>7153.4979251037366</v>
      </c>
      <c r="G92" s="45">
        <f>ProjM!G92*MortM!G89</f>
        <v>4033.6621425340186</v>
      </c>
      <c r="H92" s="45">
        <f>ProjM!H92*MortM!H89</f>
        <v>7281.3861878212811</v>
      </c>
      <c r="I92" s="45">
        <f>ProjM!I92*MortM!I89</f>
        <v>5540.6843426484065</v>
      </c>
      <c r="J92" s="45">
        <f>ProjM!J92*MortM!J89</f>
        <v>6246.6259510014243</v>
      </c>
      <c r="K92" s="45">
        <f>ProjM!K92*MortM!K89</f>
        <v>6056.188452340798</v>
      </c>
      <c r="L92" s="45">
        <f>ProjM!L92*MortM!L89</f>
        <v>6322.4537808501418</v>
      </c>
    </row>
    <row r="93" spans="1:12">
      <c r="A93" s="27">
        <v>85</v>
      </c>
      <c r="B93" s="45">
        <f>ProjM!B93*MortM!B90</f>
        <v>6351.6474785592027</v>
      </c>
      <c r="C93" s="45">
        <f>ProjM!C93*MortM!C90</f>
        <v>6295.8361853855495</v>
      </c>
      <c r="D93" s="45">
        <f>ProjM!D93*MortM!D90</f>
        <v>7541.7937064147927</v>
      </c>
      <c r="E93" s="45">
        <f>ProjM!E93*MortM!E90</f>
        <v>6467.2674604470649</v>
      </c>
      <c r="F93" s="45">
        <f>ProjM!F93*MortM!F90</f>
        <v>3532.111261372525</v>
      </c>
      <c r="G93" s="45">
        <f>ProjM!G93*MortM!G90</f>
        <v>6338.0501524870442</v>
      </c>
      <c r="H93" s="45">
        <f>ProjM!H93*MortM!H90</f>
        <v>3589.7853390245905</v>
      </c>
      <c r="I93" s="45">
        <f>ProjM!I93*MortM!I90</f>
        <v>6511.3642533769962</v>
      </c>
      <c r="J93" s="45">
        <f>ProjM!J93*MortM!J90</f>
        <v>4977.9580861887644</v>
      </c>
      <c r="K93" s="45">
        <f>ProjM!K93*MortM!K90</f>
        <v>5637.7537152281984</v>
      </c>
      <c r="L93" s="45">
        <f>ProjM!L93*MortM!L90</f>
        <v>5490.0648921634729</v>
      </c>
    </row>
    <row r="94" spans="1:12">
      <c r="A94" s="27">
        <v>86</v>
      </c>
      <c r="B94" s="45">
        <f>ProjM!B94*MortM!B91</f>
        <v>5420.7145636429495</v>
      </c>
      <c r="C94" s="45">
        <f>ProjM!C94*MortM!C91</f>
        <v>5375.7090430229309</v>
      </c>
      <c r="D94" s="45">
        <f>ProjM!D94*MortM!D91</f>
        <v>5361.2029567604832</v>
      </c>
      <c r="E94" s="45">
        <f>ProjM!E94*MortM!E91</f>
        <v>6460.4903157549279</v>
      </c>
      <c r="F94" s="45">
        <f>ProjM!F94*MortM!F91</f>
        <v>5572.0998671930483</v>
      </c>
      <c r="G94" s="45">
        <f>ProjM!G94*MortM!G91</f>
        <v>3060.3246247356792</v>
      </c>
      <c r="H94" s="45">
        <f>ProjM!H94*MortM!H91</f>
        <v>5519.1687463248836</v>
      </c>
      <c r="I94" s="45">
        <f>ProjM!I94*MortM!I91</f>
        <v>3142.8557260320867</v>
      </c>
      <c r="J94" s="45">
        <f>ProjM!J94*MortM!J91</f>
        <v>5730.5794317505297</v>
      </c>
      <c r="K94" s="45">
        <f>ProjM!K94*MortM!K91</f>
        <v>4403.3504995175972</v>
      </c>
      <c r="L94" s="45">
        <f>ProjM!L94*MortM!L91</f>
        <v>5011.6492904271536</v>
      </c>
    </row>
    <row r="95" spans="1:12">
      <c r="A95" s="27">
        <v>87</v>
      </c>
      <c r="B95" s="45">
        <f>ProjM!B95*MortM!B92</f>
        <v>5360.0520943437696</v>
      </c>
      <c r="C95" s="45">
        <f>ProjM!C95*MortM!C92</f>
        <v>4462.4456315085763</v>
      </c>
      <c r="D95" s="45">
        <f>ProjM!D95*MortM!D92</f>
        <v>4455.9426054185769</v>
      </c>
      <c r="E95" s="45">
        <f>ProjM!E95*MortM!E92</f>
        <v>4473.6742243328608</v>
      </c>
      <c r="F95" s="45">
        <f>ProjM!F95*MortM!F92</f>
        <v>5426.0017100355026</v>
      </c>
      <c r="G95" s="45">
        <f>ProjM!G95*MortM!G92</f>
        <v>4709.3701003075867</v>
      </c>
      <c r="H95" s="45">
        <f>ProjM!H95*MortM!H92</f>
        <v>2601.240716846643</v>
      </c>
      <c r="I95" s="45">
        <f>ProjM!I95*MortM!I92</f>
        <v>4719.5863093582248</v>
      </c>
      <c r="J95" s="45">
        <f>ProjM!J95*MortM!J92</f>
        <v>2703.3039595161381</v>
      </c>
      <c r="K95" s="45">
        <f>ProjM!K95*MortM!K92</f>
        <v>4957.1813483426877</v>
      </c>
      <c r="L95" s="45">
        <f>ProjM!L95*MortM!L92</f>
        <v>3830.1307398898762</v>
      </c>
    </row>
    <row r="96" spans="1:12">
      <c r="A96" s="27">
        <v>88</v>
      </c>
      <c r="B96" s="45">
        <f>ProjM!B96*MortM!B93</f>
        <v>4559.8611628201334</v>
      </c>
      <c r="C96" s="45">
        <f>ProjM!C96*MortM!C93</f>
        <v>4281.6187804735946</v>
      </c>
      <c r="D96" s="45">
        <f>ProjM!D96*MortM!D93</f>
        <v>3592.2672776497179</v>
      </c>
      <c r="E96" s="45">
        <f>ProjM!E96*MortM!E93</f>
        <v>3614.0080159370827</v>
      </c>
      <c r="F96" s="45">
        <f>ProjM!F96*MortM!F93</f>
        <v>3654.8426606493081</v>
      </c>
      <c r="G96" s="45">
        <f>ProjM!G96*MortM!G93</f>
        <v>4464.201086855086</v>
      </c>
      <c r="H96" s="45">
        <f>ProjM!H96*MortM!H93</f>
        <v>3899.5445943272703</v>
      </c>
      <c r="I96" s="45">
        <f>ProjM!I96*MortM!I93</f>
        <v>2168.507585356002</v>
      </c>
      <c r="J96" s="45">
        <f>ProjM!J96*MortM!J93</f>
        <v>3960.2758462692877</v>
      </c>
      <c r="K96" s="45">
        <f>ProjM!K96*MortM!K93</f>
        <v>2282.8241745888777</v>
      </c>
      <c r="L96" s="45">
        <f>ProjM!L96*MortM!L93</f>
        <v>4211.9819563176707</v>
      </c>
    </row>
    <row r="97" spans="1:12">
      <c r="A97" s="27">
        <v>89</v>
      </c>
      <c r="B97" s="45">
        <f>ProjM!B97*MortM!B94</f>
        <v>3305.7530406551186</v>
      </c>
      <c r="C97" s="45">
        <f>ProjM!C97*MortM!C94</f>
        <v>3523.9757674580728</v>
      </c>
      <c r="D97" s="45">
        <f>ProjM!D97*MortM!D94</f>
        <v>3337.8218306452331</v>
      </c>
      <c r="E97" s="45">
        <f>ProjM!E97*MortM!E94</f>
        <v>2824.0899565645614</v>
      </c>
      <c r="F97" s="45">
        <f>ProjM!F97*MortM!F94</f>
        <v>2864.4372147900763</v>
      </c>
      <c r="G97" s="45">
        <f>ProjM!G97*MortM!G94</f>
        <v>2919.7740431028142</v>
      </c>
      <c r="H97" s="45">
        <f>ProjM!H97*MortM!H94</f>
        <v>3592.266170216838</v>
      </c>
      <c r="I97" s="45">
        <f>ProjM!I97*MortM!I94</f>
        <v>3161.6781376546737</v>
      </c>
      <c r="J97" s="45">
        <f>ProjM!J97*MortM!J94</f>
        <v>1771.0973820662275</v>
      </c>
      <c r="K97" s="45">
        <f>ProjM!K97*MortM!K94</f>
        <v>3257.5209734147957</v>
      </c>
      <c r="L97" s="45">
        <f>ProjM!L97*MortM!L94</f>
        <v>1890.6917869453057</v>
      </c>
    </row>
    <row r="98" spans="1:12">
      <c r="A98" s="27">
        <v>90</v>
      </c>
      <c r="B98" s="45">
        <f>ProjM!B98*MortM!B95</f>
        <v>4918.6318026682084</v>
      </c>
      <c r="C98" s="45">
        <f>ProjM!C98*MortM!C95</f>
        <v>2468.4689650130813</v>
      </c>
      <c r="D98" s="45">
        <f>ProjM!D98*MortM!D95</f>
        <v>2657.2682401800776</v>
      </c>
      <c r="E98" s="45">
        <f>ProjM!E98*MortM!E95</f>
        <v>2540.8116626484998</v>
      </c>
      <c r="F98" s="45">
        <f>ProjM!F98*MortM!F95</f>
        <v>2169.5120253651689</v>
      </c>
      <c r="G98" s="45">
        <f>ProjM!G98*MortM!G95</f>
        <v>2220.0863190589912</v>
      </c>
      <c r="H98" s="45">
        <f>ProjM!H98*MortM!H95</f>
        <v>2281.5201526008682</v>
      </c>
      <c r="I98" s="45">
        <f>ProjM!I98*MortM!I95</f>
        <v>2830.8316810926649</v>
      </c>
      <c r="J98" s="45">
        <f>ProjM!J98*MortM!J95</f>
        <v>2511.985684071582</v>
      </c>
      <c r="K98" s="45">
        <f>ProjM!K98*MortM!K95</f>
        <v>1418.3519326645114</v>
      </c>
      <c r="L98" s="45">
        <f>ProjM!L98*MortM!L95</f>
        <v>2628.8348592200055</v>
      </c>
    </row>
    <row r="99" spans="1:12">
      <c r="A99" s="27">
        <v>91</v>
      </c>
      <c r="B99" s="45">
        <f>ProjM!B99*MortM!B96</f>
        <v>2029.4533564050369</v>
      </c>
      <c r="C99" s="45">
        <f>ProjM!C99*MortM!C96</f>
        <v>3521.0111258845418</v>
      </c>
      <c r="D99" s="45">
        <f>ProjM!D99*MortM!D96</f>
        <v>1786.6586630375384</v>
      </c>
      <c r="E99" s="45">
        <f>ProjM!E99*MortM!E96</f>
        <v>1943.9195716363329</v>
      </c>
      <c r="F99" s="45">
        <f>ProjM!F99*MortM!F96</f>
        <v>1877.9740594785792</v>
      </c>
      <c r="G99" s="45">
        <f>ProjM!G99*MortM!G96</f>
        <v>1619.5908695152348</v>
      </c>
      <c r="H99" s="45">
        <f>ProjM!H99*MortM!H96</f>
        <v>1672.6960531097207</v>
      </c>
      <c r="I99" s="45">
        <f>ProjM!I99*MortM!I96</f>
        <v>1735.3629763969004</v>
      </c>
      <c r="J99" s="45">
        <f>ProjM!J99*MortM!J96</f>
        <v>2173.0220879380145</v>
      </c>
      <c r="K99" s="45">
        <f>ProjM!K99*MortM!K96</f>
        <v>1945.4592472358884</v>
      </c>
      <c r="L99" s="45">
        <f>ProjM!L99*MortM!L96</f>
        <v>1107.9494658612641</v>
      </c>
    </row>
    <row r="100" spans="1:12">
      <c r="A100" s="27">
        <v>92</v>
      </c>
      <c r="B100" s="45">
        <f>ProjM!B100*MortM!B97</f>
        <v>2461.8786288524443</v>
      </c>
      <c r="C100" s="45">
        <f>ProjM!C100*MortM!C97</f>
        <v>1392.0906461346181</v>
      </c>
      <c r="D100" s="45">
        <f>ProjM!D100*MortM!D97</f>
        <v>2445.406563224476</v>
      </c>
      <c r="E100" s="45">
        <f>ProjM!E100*MortM!E97</f>
        <v>1255.8308281295997</v>
      </c>
      <c r="F100" s="45">
        <f>ProjM!F100*MortM!F97</f>
        <v>1382.270826786829</v>
      </c>
      <c r="G100" s="45">
        <f>ProjM!G100*MortM!G97</f>
        <v>1350.3843567826882</v>
      </c>
      <c r="H100" s="45">
        <f>ProjM!H100*MortM!H97</f>
        <v>1176.7413829352795</v>
      </c>
      <c r="I100" s="45">
        <f>ProjM!I100*MortM!I97</f>
        <v>1228.2941873408306</v>
      </c>
      <c r="J100" s="45">
        <f>ProjM!J100*MortM!J97</f>
        <v>1287.4476827192648</v>
      </c>
      <c r="K100" s="45">
        <f>ProjM!K100*MortM!K97</f>
        <v>1628.2021136095418</v>
      </c>
      <c r="L100" s="45">
        <f>ProjM!L100*MortM!L97</f>
        <v>1471.7316053255288</v>
      </c>
    </row>
    <row r="101" spans="1:12">
      <c r="A101" s="27">
        <v>93</v>
      </c>
      <c r="B101" s="45">
        <f>ProjM!B101*MortM!B98</f>
        <v>2602.7368206218998</v>
      </c>
      <c r="C101" s="45">
        <f>ProjM!C101*MortM!C98</f>
        <v>1612.4814544402384</v>
      </c>
      <c r="D101" s="45">
        <f>ProjM!D101*MortM!D98</f>
        <v>924.65188854830376</v>
      </c>
      <c r="E101" s="45">
        <f>ProjM!E101*MortM!E98</f>
        <v>1646.3490950091098</v>
      </c>
      <c r="F101" s="45">
        <f>ProjM!F101*MortM!F98</f>
        <v>856.54567151698905</v>
      </c>
      <c r="G101" s="45">
        <f>ProjM!G101*MortM!G98</f>
        <v>954.68412954507846</v>
      </c>
      <c r="H101" s="45">
        <f>ProjM!H101*MortM!H98</f>
        <v>943.62380291459874</v>
      </c>
      <c r="I101" s="45">
        <f>ProjM!I101*MortM!I98</f>
        <v>832.11440649192878</v>
      </c>
      <c r="J101" s="45">
        <f>ProjM!J101*MortM!J98</f>
        <v>878.58621472212008</v>
      </c>
      <c r="K101" s="45">
        <f>ProjM!K101*MortM!K98</f>
        <v>931.14918987918975</v>
      </c>
      <c r="L101" s="45">
        <f>ProjM!L101*MortM!L98</f>
        <v>1190.258149631353</v>
      </c>
    </row>
    <row r="102" spans="1:12">
      <c r="A102" s="27">
        <v>94</v>
      </c>
      <c r="B102" s="45">
        <f>ProjM!B102*MortM!B99</f>
        <v>1904.2034028246055</v>
      </c>
      <c r="C102" s="45">
        <f>ProjM!C102*MortM!C99</f>
        <v>1621.2518532214501</v>
      </c>
      <c r="D102" s="45">
        <f>ProjM!D102*MortM!D99</f>
        <v>1020.4336671945421</v>
      </c>
      <c r="E102" s="45">
        <f>ProjM!E102*MortM!E99</f>
        <v>594.1212839795777</v>
      </c>
      <c r="F102" s="45">
        <f>ProjM!F102*MortM!F99</f>
        <v>1073.4365408328947</v>
      </c>
      <c r="G102" s="45">
        <f>ProjM!G102*MortM!G99</f>
        <v>566.40383234311901</v>
      </c>
      <c r="H102" s="45">
        <f>ProjM!H102*MortM!H99</f>
        <v>639.66362848989661</v>
      </c>
      <c r="I102" s="45">
        <f>ProjM!I102*MortM!I99</f>
        <v>640.72658958950524</v>
      </c>
      <c r="J102" s="45">
        <f>ProjM!J102*MortM!J99</f>
        <v>572.30656431591956</v>
      </c>
      <c r="K102" s="45">
        <f>ProjM!K102*MortM!K99</f>
        <v>611.78945365415257</v>
      </c>
      <c r="L102" s="45">
        <f>ProjM!L102*MortM!L99</f>
        <v>656.17302882872661</v>
      </c>
    </row>
    <row r="103" spans="1:12">
      <c r="A103" s="27">
        <v>95</v>
      </c>
      <c r="B103" s="45">
        <f>ProjM!B103*MortM!B100</f>
        <v>2091.1290779346332</v>
      </c>
      <c r="C103" s="45">
        <f>ProjM!C103*MortM!C100</f>
        <v>1122.6694642394327</v>
      </c>
      <c r="D103" s="45">
        <f>ProjM!D103*MortM!D100</f>
        <v>973.12215867748978</v>
      </c>
      <c r="E103" s="45">
        <f>ProjM!E103*MortM!E100</f>
        <v>623.1132034554231</v>
      </c>
      <c r="F103" s="45">
        <f>ProjM!F103*MortM!F100</f>
        <v>368.8308125851824</v>
      </c>
      <c r="G103" s="45">
        <f>ProjM!G103*MortM!G100</f>
        <v>677.04763229626087</v>
      </c>
      <c r="H103" s="45">
        <f>ProjM!H103*MortM!H100</f>
        <v>362.58948994028384</v>
      </c>
      <c r="I103" s="45">
        <f>ProjM!I103*MortM!I100</f>
        <v>415.64976215650154</v>
      </c>
      <c r="J103" s="45">
        <f>ProjM!J103*MortM!J100</f>
        <v>422.3669251754086</v>
      </c>
      <c r="K103" s="45">
        <f>ProjM!K103*MortM!K100</f>
        <v>382.52003652559523</v>
      </c>
      <c r="L103" s="45">
        <f>ProjM!L103*MortM!L100</f>
        <v>414.39499930865139</v>
      </c>
    </row>
    <row r="104" spans="1:12">
      <c r="A104" s="27">
        <v>96</v>
      </c>
      <c r="B104" s="45">
        <f>ProjM!B104*MortM!B101</f>
        <v>1381.4252739316432</v>
      </c>
      <c r="C104" s="45">
        <f>ProjM!C104*MortM!C101</f>
        <v>1160.832146584534</v>
      </c>
      <c r="D104" s="45">
        <f>ProjM!D104*MortM!D101</f>
        <v>636.02558257748933</v>
      </c>
      <c r="E104" s="45">
        <f>ProjM!E104*MortM!E101</f>
        <v>562.1453979934804</v>
      </c>
      <c r="F104" s="45">
        <f>ProjM!F104*MortM!F101</f>
        <v>366.7365201006819</v>
      </c>
      <c r="G104" s="45">
        <f>ProjM!G104*MortM!G101</f>
        <v>220.99804179678571</v>
      </c>
      <c r="H104" s="45">
        <f>ProjM!H104*MortM!H101</f>
        <v>412.53544321553761</v>
      </c>
      <c r="I104" s="45">
        <f>ProjM!I104*MortM!I101</f>
        <v>224.6711846096596</v>
      </c>
      <c r="J104" s="45">
        <f>ProjM!J104*MortM!J101</f>
        <v>261.73465102911945</v>
      </c>
      <c r="K104" s="45">
        <f>ProjM!K104*MortM!K101</f>
        <v>270.11722864940123</v>
      </c>
      <c r="L104" s="45">
        <f>ProjM!L104*MortM!L101</f>
        <v>248.30589414307528</v>
      </c>
    </row>
    <row r="105" spans="1:12">
      <c r="A105" s="27">
        <v>97</v>
      </c>
      <c r="B105" s="45">
        <f>ProjM!B105*MortM!B102</f>
        <v>1245.8422775208019</v>
      </c>
      <c r="C105" s="45">
        <f>ProjM!C105*MortM!C102</f>
        <v>717.53008610195195</v>
      </c>
      <c r="D105" s="45">
        <f>ProjM!D105*MortM!D102</f>
        <v>617.10106844568179</v>
      </c>
      <c r="E105" s="45">
        <f>ProjM!E105*MortM!E102</f>
        <v>345.68522690318559</v>
      </c>
      <c r="F105" s="45">
        <f>ProjM!F105*MortM!F102</f>
        <v>312.06804913113655</v>
      </c>
      <c r="G105" s="45">
        <f>ProjM!G105*MortM!G102</f>
        <v>207.75494238622636</v>
      </c>
      <c r="H105" s="45">
        <f>ProjM!H105*MortM!H102</f>
        <v>127.59350669505741</v>
      </c>
      <c r="I105" s="45">
        <f>ProjM!I105*MortM!I102</f>
        <v>242.72458245973704</v>
      </c>
      <c r="J105" s="45">
        <f>ProjM!J105*MortM!J102</f>
        <v>134.6079969001631</v>
      </c>
      <c r="K105" s="45">
        <f>ProjM!K105*MortM!K102</f>
        <v>159.56377029086445</v>
      </c>
      <c r="L105" s="45">
        <f>ProjM!L105*MortM!L102</f>
        <v>167.44487307200907</v>
      </c>
    </row>
    <row r="106" spans="1:12">
      <c r="A106" s="27">
        <v>98</v>
      </c>
      <c r="B106" s="45">
        <f>ProjM!B106*MortM!B103</f>
        <v>3065.708754371632</v>
      </c>
      <c r="C106" s="45">
        <f>ProjM!C106*MortM!C103</f>
        <v>601.21149248932272</v>
      </c>
      <c r="D106" s="45">
        <f>ProjM!D106*MortM!D103</f>
        <v>355.58999998031385</v>
      </c>
      <c r="E106" s="45">
        <f>ProjM!E106*MortM!E103</f>
        <v>313.65611718759544</v>
      </c>
      <c r="F106" s="45">
        <f>ProjM!F106*MortM!F103</f>
        <v>179.99025042496297</v>
      </c>
      <c r="G106" s="45">
        <f>ProjM!G106*MortM!G103</f>
        <v>166.26722848920568</v>
      </c>
      <c r="H106" s="45">
        <f>ProjM!H106*MortM!H103</f>
        <v>113.10148459381794</v>
      </c>
      <c r="I106" s="45">
        <f>ProjM!I106*MortM!I103</f>
        <v>70.961567245941254</v>
      </c>
      <c r="J106" s="45">
        <f>ProjM!J106*MortM!J103</f>
        <v>137.77782317101898</v>
      </c>
      <c r="K106" s="45">
        <f>ProjM!K106*MortM!K103</f>
        <v>77.915906077642958</v>
      </c>
      <c r="L106" s="45">
        <f>ProjM!L106*MortM!L103</f>
        <v>94.106871645393028</v>
      </c>
    </row>
    <row r="107" spans="1:12">
      <c r="A107" s="27">
        <v>99</v>
      </c>
      <c r="B107" s="45">
        <f>ProjM!B107*MortM!B104</f>
        <v>0</v>
      </c>
      <c r="C107" s="45">
        <f>ProjM!C107*MortM!C104</f>
        <v>1362.7601638852161</v>
      </c>
      <c r="D107" s="45">
        <f>ProjM!D107*MortM!D104</f>
        <v>275.56948943004977</v>
      </c>
      <c r="E107" s="45">
        <f>ProjM!E107*MortM!E104</f>
        <v>167.79404728152022</v>
      </c>
      <c r="F107" s="45">
        <f>ProjM!F107*MortM!F104</f>
        <v>152.14793740512133</v>
      </c>
      <c r="G107" s="45">
        <f>ProjM!G107*MortM!G104</f>
        <v>89.630753553241703</v>
      </c>
      <c r="H107" s="45">
        <f>ProjM!H107*MortM!H104</f>
        <v>84.85621750871924</v>
      </c>
      <c r="I107" s="45">
        <f>ProjM!I107*MortM!I104</f>
        <v>59.137832318236441</v>
      </c>
      <c r="J107" s="45">
        <f>ProjM!J107*MortM!J104</f>
        <v>37.970942557692318</v>
      </c>
      <c r="K107" s="45">
        <f>ProjM!K107*MortM!K104</f>
        <v>75.367258502966564</v>
      </c>
      <c r="L107" s="45">
        <f>ProjM!L107*MortM!L104</f>
        <v>43.529018969447975</v>
      </c>
    </row>
    <row r="108" spans="1:12">
      <c r="A108" s="27">
        <v>100</v>
      </c>
      <c r="B108" s="45">
        <f>ProjM!B108*MortM!B105</f>
        <v>0</v>
      </c>
      <c r="C108" s="45">
        <f>ProjM!C108*MortM!C105</f>
        <v>0</v>
      </c>
      <c r="D108" s="45">
        <f>ProjM!D108*MortM!D105</f>
        <v>926.53108174315184</v>
      </c>
      <c r="E108" s="45">
        <f>ProjM!E108*MortM!E105</f>
        <v>198.37674055982563</v>
      </c>
      <c r="F108" s="45">
        <f>ProjM!F108*MortM!F105</f>
        <v>127.66059270457075</v>
      </c>
      <c r="G108" s="45">
        <f>ProjM!G108*MortM!G105</f>
        <v>122.13365244243423</v>
      </c>
      <c r="H108" s="45">
        <f>ProjM!H108*MortM!H105</f>
        <v>75.795319477082387</v>
      </c>
      <c r="I108" s="45">
        <f>ProjM!I108*MortM!I105</f>
        <v>75.552274356618639</v>
      </c>
      <c r="J108" s="45">
        <f>ProjM!J108*MortM!J105</f>
        <v>55.36226665838948</v>
      </c>
      <c r="K108" s="45">
        <f>ProjM!K108*MortM!K105</f>
        <v>37.327954051804333</v>
      </c>
      <c r="L108" s="45">
        <f>ProjM!L108*MortM!L105</f>
        <v>77.712132735247621</v>
      </c>
    </row>
  </sheetData>
  <sheetProtection password="CC3D" sheet="1" objects="1" scenarios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showGridLines="0" workbookViewId="0">
      <selection activeCell="L1" sqref="L1:L1048576"/>
    </sheetView>
  </sheetViews>
  <sheetFormatPr defaultRowHeight="12.75"/>
  <cols>
    <col min="1" max="1" width="21.625" style="18" bestFit="1" customWidth="1"/>
    <col min="2" max="11" width="9" style="18"/>
    <col min="12" max="12" width="0" style="18" hidden="1" customWidth="1"/>
    <col min="13" max="16384" width="9" style="18"/>
  </cols>
  <sheetData>
    <row r="1" spans="1:12" ht="14.25">
      <c r="A1" s="30" t="s">
        <v>45</v>
      </c>
    </row>
    <row r="2" spans="1:12" ht="14.25">
      <c r="A2" s="99" t="s">
        <v>30</v>
      </c>
    </row>
    <row r="4" spans="1:12">
      <c r="A4" s="20" t="s">
        <v>44</v>
      </c>
      <c r="B4" s="43">
        <f>SUM(B8:B108)</f>
        <v>216268.2541003458</v>
      </c>
      <c r="C4" s="43">
        <f ca="1">SUM(C8:C108)</f>
        <v>214511.36333117815</v>
      </c>
      <c r="D4" s="43">
        <f ca="1">SUM(D8:D108)</f>
        <v>215204.90318586573</v>
      </c>
      <c r="E4" s="43">
        <f ca="1">SUM(E8:E108)</f>
        <v>212746.54113256276</v>
      </c>
      <c r="F4" s="43">
        <f ca="1">SUM(F8:F108)</f>
        <v>213604.84689871717</v>
      </c>
      <c r="G4" s="43">
        <f ca="1">SUM(G8:G108)</f>
        <v>214756.84846250265</v>
      </c>
      <c r="H4" s="43">
        <f ca="1">SUM(H8:H108)</f>
        <v>216383.79511353126</v>
      </c>
      <c r="I4" s="43">
        <f ca="1">SUM(I8:I108)</f>
        <v>218623.8073817993</v>
      </c>
      <c r="J4" s="43">
        <f ca="1">SUM(J8:J108)</f>
        <v>220876.45025858318</v>
      </c>
      <c r="K4" s="43">
        <f ca="1">SUM(K8:K108)</f>
        <v>223357.36300267381</v>
      </c>
      <c r="L4" s="43">
        <f ca="1">SUM(L8:L108)</f>
        <v>226538.23911127829</v>
      </c>
    </row>
    <row r="5" spans="1:12">
      <c r="B5" s="28"/>
    </row>
    <row r="6" spans="1:12">
      <c r="A6" s="46" t="s">
        <v>41</v>
      </c>
      <c r="B6" s="47">
        <f ca="1">Population!C4+1</f>
        <v>2554</v>
      </c>
      <c r="C6" s="47">
        <f ca="1">B6+1</f>
        <v>2555</v>
      </c>
      <c r="D6" s="47">
        <f t="shared" ref="D6:L6" ca="1" si="0">C6+1</f>
        <v>2556</v>
      </c>
      <c r="E6" s="47">
        <f t="shared" ca="1" si="0"/>
        <v>2557</v>
      </c>
      <c r="F6" s="47">
        <f t="shared" ca="1" si="0"/>
        <v>2558</v>
      </c>
      <c r="G6" s="47">
        <f t="shared" ca="1" si="0"/>
        <v>2559</v>
      </c>
      <c r="H6" s="47">
        <f t="shared" ca="1" si="0"/>
        <v>2560</v>
      </c>
      <c r="I6" s="47">
        <f t="shared" ca="1" si="0"/>
        <v>2561</v>
      </c>
      <c r="J6" s="47">
        <f t="shared" ca="1" si="0"/>
        <v>2562</v>
      </c>
      <c r="K6" s="47">
        <f t="shared" ca="1" si="0"/>
        <v>2563</v>
      </c>
      <c r="L6" s="47">
        <f t="shared" ca="1" si="0"/>
        <v>2564</v>
      </c>
    </row>
    <row r="7" spans="1:12">
      <c r="A7" s="48" t="s">
        <v>42</v>
      </c>
      <c r="B7" s="48">
        <f ca="1">B6-543</f>
        <v>2011</v>
      </c>
      <c r="C7" s="48">
        <f t="shared" ref="C7:L7" ca="1" si="1">C6-543</f>
        <v>2012</v>
      </c>
      <c r="D7" s="48">
        <f t="shared" ca="1" si="1"/>
        <v>2013</v>
      </c>
      <c r="E7" s="48">
        <f t="shared" ca="1" si="1"/>
        <v>2014</v>
      </c>
      <c r="F7" s="48">
        <f t="shared" ca="1" si="1"/>
        <v>2015</v>
      </c>
      <c r="G7" s="48">
        <f t="shared" ca="1" si="1"/>
        <v>2016</v>
      </c>
      <c r="H7" s="48">
        <f t="shared" ca="1" si="1"/>
        <v>2017</v>
      </c>
      <c r="I7" s="48">
        <f t="shared" ca="1" si="1"/>
        <v>2018</v>
      </c>
      <c r="J7" s="48">
        <f t="shared" ca="1" si="1"/>
        <v>2019</v>
      </c>
      <c r="K7" s="48">
        <f t="shared" ca="1" si="1"/>
        <v>2020</v>
      </c>
      <c r="L7" s="48">
        <f t="shared" ca="1" si="1"/>
        <v>2021</v>
      </c>
    </row>
    <row r="8" spans="1:12">
      <c r="A8" s="27">
        <v>0</v>
      </c>
      <c r="B8" s="45">
        <f>ProjF!B8*MortF!B5</f>
        <v>2453.4772127451802</v>
      </c>
      <c r="C8" s="45">
        <f ca="1">ProjF!C8*MortF!C5</f>
        <v>3170.6888904091452</v>
      </c>
      <c r="D8" s="45">
        <f ca="1">ProjF!D8*MortF!D5</f>
        <v>3145.3775310070396</v>
      </c>
      <c r="E8" s="45">
        <f ca="1">ProjF!E8*MortF!E5</f>
        <v>3122.0370578443185</v>
      </c>
      <c r="F8" s="45">
        <f ca="1">ProjF!F8*MortF!F5</f>
        <v>3100.5864888270858</v>
      </c>
      <c r="G8" s="45">
        <f ca="1">ProjF!G8*MortF!G5</f>
        <v>3081.4199102052467</v>
      </c>
      <c r="H8" s="45">
        <f ca="1">ProjF!H8*MortF!H5</f>
        <v>3019.5355700345976</v>
      </c>
      <c r="I8" s="45">
        <f ca="1">ProjF!I8*MortF!I5</f>
        <v>2962.6987610370315</v>
      </c>
      <c r="J8" s="45">
        <f ca="1">ProjF!J8*MortF!J5</f>
        <v>2909.2693028316503</v>
      </c>
      <c r="K8" s="45">
        <f ca="1">ProjF!K8*MortF!K5</f>
        <v>2855.6125665725767</v>
      </c>
      <c r="L8" s="45">
        <f ca="1">ProjF!L8*MortF!L5</f>
        <v>2800.9474535684085</v>
      </c>
    </row>
    <row r="9" spans="1:12">
      <c r="A9" s="27">
        <v>1</v>
      </c>
      <c r="B9" s="45">
        <f>ProjF!B9*MortF!B6</f>
        <v>202.05531491174889</v>
      </c>
      <c r="C9" s="45">
        <f>ProjF!C9*MortF!C6</f>
        <v>173.82686524224388</v>
      </c>
      <c r="D9" s="45">
        <f ca="1">ProjF!D9*MortF!D6</f>
        <v>224.68404030142042</v>
      </c>
      <c r="E9" s="45">
        <f ca="1">ProjF!E9*MortF!E6</f>
        <v>222.93230864219876</v>
      </c>
      <c r="F9" s="45">
        <f ca="1">ProjF!F9*MortF!F6</f>
        <v>221.31858972988059</v>
      </c>
      <c r="G9" s="45">
        <f ca="1">ProjF!G9*MortF!G6</f>
        <v>219.83726689643331</v>
      </c>
      <c r="H9" s="45">
        <f ca="1">ProjF!H9*MortF!H6</f>
        <v>218.45158543096824</v>
      </c>
      <c r="I9" s="45">
        <f ca="1">ProjF!I9*MortF!I6</f>
        <v>214.10121924261082</v>
      </c>
      <c r="J9" s="45">
        <f ca="1">ProjF!J9*MortF!J6</f>
        <v>210.10639962352582</v>
      </c>
      <c r="K9" s="45">
        <f ca="1">ProjF!K9*MortF!K6</f>
        <v>206.3510446556615</v>
      </c>
      <c r="L9" s="45">
        <f ca="1">ProjF!L9*MortF!L6</f>
        <v>202.57750067467262</v>
      </c>
    </row>
    <row r="10" spans="1:12">
      <c r="A10" s="27">
        <v>2</v>
      </c>
      <c r="B10" s="45">
        <f>ProjF!B10*MortF!B7</f>
        <v>223.50172930970695</v>
      </c>
      <c r="C10" s="45">
        <f>ProjF!C10*MortF!C7</f>
        <v>196.94977529669288</v>
      </c>
      <c r="D10" s="45">
        <f>ProjF!D10*MortF!D7</f>
        <v>169.43697735987638</v>
      </c>
      <c r="E10" s="45">
        <f ca="1">ProjF!E10*MortF!E7</f>
        <v>219.01277981236345</v>
      </c>
      <c r="F10" s="45">
        <f ca="1">ProjF!F10*MortF!F7</f>
        <v>217.30816023819966</v>
      </c>
      <c r="G10" s="45">
        <f ca="1">ProjF!G10*MortF!G7</f>
        <v>215.73795681993815</v>
      </c>
      <c r="H10" s="45">
        <f ca="1">ProjF!H10*MortF!H7</f>
        <v>214.23313668944712</v>
      </c>
      <c r="I10" s="45">
        <f ca="1">ProjF!I10*MortF!I7</f>
        <v>212.88544232261705</v>
      </c>
      <c r="J10" s="45">
        <f ca="1">ProjF!J10*MortF!J7</f>
        <v>208.64846816609131</v>
      </c>
      <c r="K10" s="45">
        <f ca="1">ProjF!K10*MortF!K7</f>
        <v>204.75782385053654</v>
      </c>
      <c r="L10" s="45">
        <f ca="1">ProjF!L10*MortF!L7</f>
        <v>201.10039864387591</v>
      </c>
    </row>
    <row r="11" spans="1:12">
      <c r="A11" s="27">
        <v>3</v>
      </c>
      <c r="B11" s="45">
        <f>ProjF!B11*MortF!B8</f>
        <v>235.38126914388306</v>
      </c>
      <c r="C11" s="45">
        <f>ProjF!C11*MortF!C8</f>
        <v>217.85428106751331</v>
      </c>
      <c r="D11" s="45">
        <f>ProjF!D11*MortF!D8</f>
        <v>191.97593290009286</v>
      </c>
      <c r="E11" s="45">
        <f>ProjF!E11*MortF!E8</f>
        <v>165.16021059977538</v>
      </c>
      <c r="F11" s="45">
        <f ca="1">ProjF!F11*MortF!F8</f>
        <v>213.48751349480131</v>
      </c>
      <c r="G11" s="45">
        <f ca="1">ProjF!G11*MortF!G8</f>
        <v>211.82865184216092</v>
      </c>
      <c r="H11" s="45">
        <f ca="1">ProjF!H11*MortF!H8</f>
        <v>210.23832694518325</v>
      </c>
      <c r="I11" s="45">
        <f ca="1">ProjF!I11*MortF!I8</f>
        <v>208.77447959152806</v>
      </c>
      <c r="J11" s="45">
        <f ca="1">ProjF!J11*MortF!J8</f>
        <v>207.46365477322152</v>
      </c>
      <c r="K11" s="45">
        <f ca="1">ProjF!K11*MortF!K8</f>
        <v>203.33700624059017</v>
      </c>
      <c r="L11" s="45">
        <f ca="1">ProjF!L11*MortF!L8</f>
        <v>199.54771767939135</v>
      </c>
    </row>
    <row r="12" spans="1:12">
      <c r="A12" s="27">
        <v>4</v>
      </c>
      <c r="B12" s="45">
        <f>ProjF!B12*MortF!B9</f>
        <v>214.25900189972688</v>
      </c>
      <c r="C12" s="45">
        <f>ProjF!C12*MortF!C9</f>
        <v>229.43364834122741</v>
      </c>
      <c r="D12" s="45">
        <f>ProjF!D12*MortF!D9</f>
        <v>212.35250855814093</v>
      </c>
      <c r="E12" s="45">
        <f>ProjF!E12*MortF!E9</f>
        <v>187.13025929708323</v>
      </c>
      <c r="F12" s="45">
        <f>ProjF!F12*MortF!F9</f>
        <v>160.99353982645235</v>
      </c>
      <c r="G12" s="45">
        <f ca="1">ProjF!G12*MortF!G9</f>
        <v>208.10434416806305</v>
      </c>
      <c r="H12" s="45">
        <f ca="1">ProjF!H12*MortF!H9</f>
        <v>206.42867865629947</v>
      </c>
      <c r="I12" s="45">
        <f ca="1">ProjF!I12*MortF!I9</f>
        <v>204.88145753941274</v>
      </c>
      <c r="J12" s="45">
        <f ca="1">ProjF!J12*MortF!J9</f>
        <v>203.45739044850674</v>
      </c>
      <c r="K12" s="45">
        <f ca="1">ProjF!K12*MortF!K9</f>
        <v>202.18235406232392</v>
      </c>
      <c r="L12" s="45">
        <f ca="1">ProjF!L12*MortF!L9</f>
        <v>198.16305307428965</v>
      </c>
    </row>
    <row r="13" spans="1:12">
      <c r="A13" s="27">
        <v>5</v>
      </c>
      <c r="B13" s="45">
        <f>ProjF!B13*MortF!B10</f>
        <v>164.69851457641334</v>
      </c>
      <c r="C13" s="45">
        <f>ProjF!C13*MortF!C10</f>
        <v>147.14086532039579</v>
      </c>
      <c r="D13" s="45">
        <f>ProjF!D13*MortF!D10</f>
        <v>157.56415528590156</v>
      </c>
      <c r="E13" s="45">
        <f>ProjF!E13*MortF!E10</f>
        <v>145.83563123178303</v>
      </c>
      <c r="F13" s="45">
        <f>ProjF!F13*MortF!F10</f>
        <v>128.51566216272334</v>
      </c>
      <c r="G13" s="45">
        <f>ProjF!G13*MortF!G10</f>
        <v>110.56715477227689</v>
      </c>
      <c r="H13" s="45">
        <f ca="1">ProjF!H13*MortF!H10</f>
        <v>142.8813332342676</v>
      </c>
      <c r="I13" s="45">
        <f ca="1">ProjF!I13*MortF!I10</f>
        <v>141.73261931770551</v>
      </c>
      <c r="J13" s="45">
        <f ca="1">ProjF!J13*MortF!J10</f>
        <v>140.67202282514532</v>
      </c>
      <c r="K13" s="45">
        <f ca="1">ProjF!K13*MortF!K10</f>
        <v>139.69591665168264</v>
      </c>
      <c r="L13" s="45">
        <f ca="1">ProjF!L13*MortF!L10</f>
        <v>138.82207316405965</v>
      </c>
    </row>
    <row r="14" spans="1:12">
      <c r="A14" s="27">
        <v>6</v>
      </c>
      <c r="B14" s="45">
        <f>ProjF!B14*MortF!B11</f>
        <v>107.54346859995482</v>
      </c>
      <c r="C14" s="45">
        <f>ProjF!C14*MortF!C11</f>
        <v>113.94850453387849</v>
      </c>
      <c r="D14" s="45">
        <f>ProjF!D14*MortF!D11</f>
        <v>101.8020539963867</v>
      </c>
      <c r="E14" s="45">
        <f>ProjF!E14*MortF!E11</f>
        <v>109.01464417144084</v>
      </c>
      <c r="F14" s="45">
        <f>ProjF!F14*MortF!F11</f>
        <v>100.90092315851028</v>
      </c>
      <c r="G14" s="45">
        <f>ProjF!G14*MortF!G11</f>
        <v>88.918377432975376</v>
      </c>
      <c r="H14" s="45">
        <f>ProjF!H14*MortF!H11</f>
        <v>76.47802092330133</v>
      </c>
      <c r="I14" s="45">
        <f ca="1">ProjF!I14*MortF!I11</f>
        <v>98.830234972221419</v>
      </c>
      <c r="J14" s="45">
        <f ca="1">ProjF!J14*MortF!J11</f>
        <v>98.036518156620161</v>
      </c>
      <c r="K14" s="45">
        <f ca="1">ProjF!K14*MortF!K11</f>
        <v>97.303718170226247</v>
      </c>
      <c r="L14" s="45">
        <f ca="1">ProjF!L14*MortF!L11</f>
        <v>96.629328625030638</v>
      </c>
    </row>
    <row r="15" spans="1:12">
      <c r="A15" s="27">
        <v>7</v>
      </c>
      <c r="B15" s="45">
        <f>ProjF!B15*MortF!B12</f>
        <v>82.662547160911316</v>
      </c>
      <c r="C15" s="45">
        <f>ProjF!C15*MortF!C12</f>
        <v>71.492574483781141</v>
      </c>
      <c r="D15" s="45">
        <f>ProjF!D15*MortF!D12</f>
        <v>75.751034623524774</v>
      </c>
      <c r="E15" s="45">
        <f>ProjF!E15*MortF!E12</f>
        <v>67.676742513209277</v>
      </c>
      <c r="F15" s="45">
        <f>ProjF!F15*MortF!F12</f>
        <v>72.472065850506937</v>
      </c>
      <c r="G15" s="45">
        <f>ProjF!G15*MortF!G12</f>
        <v>67.078564728350997</v>
      </c>
      <c r="H15" s="45">
        <f>ProjF!H15*MortF!H12</f>
        <v>59.095452237387327</v>
      </c>
      <c r="I15" s="45">
        <f>ProjF!I15*MortF!I12</f>
        <v>50.827867360150577</v>
      </c>
      <c r="J15" s="45">
        <f ca="1">ProjF!J15*MortF!J12</f>
        <v>65.683717229481914</v>
      </c>
      <c r="K15" s="45">
        <f ca="1">ProjF!K15*MortF!K12</f>
        <v>65.156591162980391</v>
      </c>
      <c r="L15" s="45">
        <f ca="1">ProjF!L15*MortF!L12</f>
        <v>64.669935723501425</v>
      </c>
    </row>
    <row r="16" spans="1:12">
      <c r="A16" s="27">
        <v>8</v>
      </c>
      <c r="B16" s="45">
        <f>ProjF!B16*MortF!B13</f>
        <v>70.548835221266927</v>
      </c>
      <c r="C16" s="45">
        <f>ProjF!C16*MortF!C13</f>
        <v>64.483151159163626</v>
      </c>
      <c r="D16" s="45">
        <f>ProjF!D16*MortF!D13</f>
        <v>55.769978808298866</v>
      </c>
      <c r="E16" s="45">
        <f>ProjF!E16*MortF!E13</f>
        <v>59.092196678195485</v>
      </c>
      <c r="F16" s="45">
        <f>ProjF!F16*MortF!F13</f>
        <v>52.79380757220774</v>
      </c>
      <c r="G16" s="45">
        <f>ProjF!G16*MortF!G13</f>
        <v>56.53483171730597</v>
      </c>
      <c r="H16" s="45">
        <f>ProjF!H16*MortF!H13</f>
        <v>52.312112416567082</v>
      </c>
      <c r="I16" s="45">
        <f>ProjF!I16*MortF!I13</f>
        <v>46.086572254195282</v>
      </c>
      <c r="J16" s="45">
        <f>ProjF!J16*MortF!J13</f>
        <v>39.639123310977425</v>
      </c>
      <c r="K16" s="45">
        <f ca="1">ProjF!K16*MortF!K13</f>
        <v>51.224960905104993</v>
      </c>
      <c r="L16" s="45">
        <f ca="1">ProjF!L16*MortF!L13</f>
        <v>50.814070271973442</v>
      </c>
    </row>
    <row r="17" spans="1:12">
      <c r="A17" s="27">
        <v>9</v>
      </c>
      <c r="B17" s="45">
        <f>ProjF!B17*MortF!B14</f>
        <v>56.08242903180944</v>
      </c>
      <c r="C17" s="45">
        <f>ProjF!C17*MortF!C14</f>
        <v>57.328802063879664</v>
      </c>
      <c r="D17" s="45">
        <f>ProjF!D17*MortF!D14</f>
        <v>52.399957004074246</v>
      </c>
      <c r="E17" s="45">
        <f>ProjF!E17*MortF!E14</f>
        <v>45.319673863343034</v>
      </c>
      <c r="F17" s="45">
        <f>ProjF!F17*MortF!F14</f>
        <v>48.019541519743434</v>
      </c>
      <c r="G17" s="45">
        <f>ProjF!G17*MortF!G14</f>
        <v>42.901492274981756</v>
      </c>
      <c r="H17" s="45">
        <f>ProjF!H17*MortF!H14</f>
        <v>45.928067885281699</v>
      </c>
      <c r="I17" s="45">
        <f>ProjF!I17*MortF!I14</f>
        <v>42.497737611205636</v>
      </c>
      <c r="J17" s="45">
        <f>ProjF!J17*MortF!J14</f>
        <v>37.440307362067202</v>
      </c>
      <c r="K17" s="45">
        <f>ProjF!K17*MortF!K14</f>
        <v>32.202563549387804</v>
      </c>
      <c r="L17" s="45">
        <f ca="1">ProjF!L17*MortF!L14</f>
        <v>41.614953492070221</v>
      </c>
    </row>
    <row r="18" spans="1:12">
      <c r="A18" s="27">
        <v>10</v>
      </c>
      <c r="B18" s="45">
        <f>ProjF!B18*MortF!B15</f>
        <v>65.139822782253233</v>
      </c>
      <c r="C18" s="45">
        <f>ProjF!C18*MortF!C15</f>
        <v>54.689287957441806</v>
      </c>
      <c r="D18" s="45">
        <f>ProjF!D18*MortF!D15</f>
        <v>55.904877870812655</v>
      </c>
      <c r="E18" s="45">
        <f>ProjF!E18*MortF!E15</f>
        <v>51.098613380899373</v>
      </c>
      <c r="F18" s="45">
        <f>ProjF!F18*MortF!F15</f>
        <v>44.194301640326465</v>
      </c>
      <c r="G18" s="45">
        <f>ProjF!G18*MortF!G15</f>
        <v>46.827264829793194</v>
      </c>
      <c r="H18" s="45">
        <f>ProjF!H18*MortF!H15</f>
        <v>41.82400224457421</v>
      </c>
      <c r="I18" s="45">
        <f>ProjF!I18*MortF!I15</f>
        <v>44.774691312610386</v>
      </c>
      <c r="J18" s="45">
        <f>ProjF!J18*MortF!J15</f>
        <v>41.430620602685522</v>
      </c>
      <c r="K18" s="45">
        <f>ProjF!K18*MortF!K15</f>
        <v>36.500280895691148</v>
      </c>
      <c r="L18" s="45">
        <f>ProjF!L18*MortF!L15</f>
        <v>31.394125582884843</v>
      </c>
    </row>
    <row r="19" spans="1:12">
      <c r="A19" s="27">
        <v>11</v>
      </c>
      <c r="B19" s="45">
        <f>ProjF!B19*MortF!B16</f>
        <v>71.289448616539616</v>
      </c>
      <c r="C19" s="45">
        <f>ProjF!C19*MortF!C16</f>
        <v>76.226024880943456</v>
      </c>
      <c r="D19" s="45">
        <f>ProjF!D19*MortF!D16</f>
        <v>63.997108344159493</v>
      </c>
      <c r="E19" s="45">
        <f>ProjF!E19*MortF!E16</f>
        <v>65.419788192687406</v>
      </c>
      <c r="F19" s="45">
        <f>ProjF!F19*MortF!F16</f>
        <v>59.795687143754826</v>
      </c>
      <c r="G19" s="45">
        <f>ProjF!G19*MortF!G16</f>
        <v>51.716402149198743</v>
      </c>
      <c r="H19" s="45">
        <f>ProjF!H19*MortF!H16</f>
        <v>54.781412733952408</v>
      </c>
      <c r="I19" s="45">
        <f>ProjF!I19*MortF!I16</f>
        <v>48.928427678766454</v>
      </c>
      <c r="J19" s="45">
        <f>ProjF!J19*MortF!J16</f>
        <v>52.380480072030565</v>
      </c>
      <c r="K19" s="45">
        <f>ProjF!K19*MortF!K16</f>
        <v>48.468489589792718</v>
      </c>
      <c r="L19" s="45">
        <f>ProjF!L19*MortF!L16</f>
        <v>42.700739665989154</v>
      </c>
    </row>
    <row r="20" spans="1:12">
      <c r="A20" s="27">
        <v>12</v>
      </c>
      <c r="B20" s="45">
        <f>ProjF!B20*MortF!B17</f>
        <v>97.369410572296687</v>
      </c>
      <c r="C20" s="45">
        <f>ProjF!C20*MortF!C17</f>
        <v>81.102886342880296</v>
      </c>
      <c r="D20" s="45">
        <f>ProjF!D20*MortF!D17</f>
        <v>86.71934445467069</v>
      </c>
      <c r="E20" s="45">
        <f>ProjF!E20*MortF!E17</f>
        <v>72.807259325905619</v>
      </c>
      <c r="F20" s="45">
        <f>ProjF!F20*MortF!F17</f>
        <v>74.426062605437451</v>
      </c>
      <c r="G20" s="45">
        <f>ProjF!G20*MortF!G17</f>
        <v>68.027938488673868</v>
      </c>
      <c r="H20" s="45">
        <f>ProjF!H20*MortF!H17</f>
        <v>58.819104950999183</v>
      </c>
      <c r="I20" s="45">
        <f>ProjF!I20*MortF!I17</f>
        <v>62.305274926002085</v>
      </c>
      <c r="J20" s="45">
        <f>ProjF!J20*MortF!J17</f>
        <v>55.648606394599234</v>
      </c>
      <c r="K20" s="45">
        <f>ProjF!K20*MortF!K17</f>
        <v>59.574981390161739</v>
      </c>
      <c r="L20" s="45">
        <f>ProjF!L20*MortF!L17</f>
        <v>55.125850098457406</v>
      </c>
    </row>
    <row r="21" spans="1:12">
      <c r="A21" s="27">
        <v>13</v>
      </c>
      <c r="B21" s="45">
        <f>ProjF!B21*MortF!B18</f>
        <v>128.82746167891273</v>
      </c>
      <c r="C21" s="45">
        <f>ProjF!C21*MortF!C18</f>
        <v>115.29129120405125</v>
      </c>
      <c r="D21" s="45">
        <f>ProjF!D21*MortF!D18</f>
        <v>96.031167377567215</v>
      </c>
      <c r="E21" s="45">
        <f>ProjF!E21*MortF!E18</f>
        <v>102.68187063395621</v>
      </c>
      <c r="F21" s="45">
        <f>ProjF!F21*MortF!F18</f>
        <v>86.20933801518386</v>
      </c>
      <c r="G21" s="45">
        <f>ProjF!G21*MortF!G18</f>
        <v>88.126488725467141</v>
      </c>
      <c r="H21" s="45">
        <f>ProjF!H21*MortF!H18</f>
        <v>80.527022551605114</v>
      </c>
      <c r="I21" s="45">
        <f>ProjF!I21*MortF!I18</f>
        <v>69.626484977746415</v>
      </c>
      <c r="J21" s="45">
        <f>ProjF!J21*MortF!J18</f>
        <v>73.753487436979441</v>
      </c>
      <c r="K21" s="45">
        <f>ProjF!K21*MortF!K18</f>
        <v>65.873946011725863</v>
      </c>
      <c r="L21" s="45">
        <f>ProjF!L21*MortF!L18</f>
        <v>70.52204600738277</v>
      </c>
    </row>
    <row r="22" spans="1:12">
      <c r="A22" s="27">
        <v>14</v>
      </c>
      <c r="B22" s="45">
        <f>ProjF!B22*MortF!B19</f>
        <v>180.87986888508925</v>
      </c>
      <c r="C22" s="45">
        <f>ProjF!C22*MortF!C19</f>
        <v>155.17262820697925</v>
      </c>
      <c r="D22" s="45">
        <f>ProjF!D22*MortF!D19</f>
        <v>138.86906769465983</v>
      </c>
      <c r="E22" s="45">
        <f>ProjF!E22*MortF!E19</f>
        <v>115.67074096024287</v>
      </c>
      <c r="F22" s="45">
        <f>ProjF!F22*MortF!F19</f>
        <v>123.6822328770028</v>
      </c>
      <c r="G22" s="45">
        <f>ProjF!G22*MortF!G19</f>
        <v>103.8412807599107</v>
      </c>
      <c r="H22" s="45">
        <f>ProjF!H22*MortF!H19</f>
        <v>106.11956870909303</v>
      </c>
      <c r="I22" s="45">
        <f>ProjF!I22*MortF!I19</f>
        <v>96.968962633459967</v>
      </c>
      <c r="J22" s="45">
        <f>ProjF!J22*MortF!J19</f>
        <v>83.843157394338945</v>
      </c>
      <c r="K22" s="45">
        <f>ProjF!K22*MortF!K19</f>
        <v>88.813239099137334</v>
      </c>
      <c r="L22" s="45">
        <f>ProjF!L22*MortF!L19</f>
        <v>79.325126452792716</v>
      </c>
    </row>
    <row r="23" spans="1:12">
      <c r="A23" s="27">
        <v>15</v>
      </c>
      <c r="B23" s="45">
        <f>ProjF!B23*MortF!B20</f>
        <v>156.91347052892914</v>
      </c>
      <c r="C23" s="45">
        <f>ProjF!C23*MortF!C20</f>
        <v>209.95434271355271</v>
      </c>
      <c r="D23" s="45">
        <f>ProjF!D23*MortF!D20</f>
        <v>180.11614671544908</v>
      </c>
      <c r="E23" s="45">
        <f>ProjF!E23*MortF!E20</f>
        <v>161.19289059728601</v>
      </c>
      <c r="F23" s="45">
        <f>ProjF!F23*MortF!F20</f>
        <v>134.26618314433233</v>
      </c>
      <c r="G23" s="45">
        <f>ProjF!G23*MortF!G20</f>
        <v>143.566507812574</v>
      </c>
      <c r="H23" s="45">
        <f>ProjF!H23*MortF!H20</f>
        <v>120.50071942587236</v>
      </c>
      <c r="I23" s="45">
        <f>ProjF!I23*MortF!I20</f>
        <v>123.14525214055739</v>
      </c>
      <c r="J23" s="45">
        <f>ProjF!J23*MortF!J20</f>
        <v>112.52718977380432</v>
      </c>
      <c r="K23" s="45">
        <f>ProjF!K23*MortF!K20</f>
        <v>97.295961097429554</v>
      </c>
      <c r="L23" s="45">
        <f>ProjF!L23*MortF!L20</f>
        <v>103.06407259863093</v>
      </c>
    </row>
    <row r="24" spans="1:12">
      <c r="A24" s="27">
        <v>16</v>
      </c>
      <c r="B24" s="45">
        <f>ProjF!B24*MortF!B21</f>
        <v>180.27898341700964</v>
      </c>
      <c r="C24" s="45">
        <f>ProjF!C24*MortF!C21</f>
        <v>171.34434825842305</v>
      </c>
      <c r="D24" s="45">
        <f>ProjF!D24*MortF!D21</f>
        <v>229.2650609902422</v>
      </c>
      <c r="E24" s="45">
        <f>ProjF!E24*MortF!E21</f>
        <v>196.68400007652383</v>
      </c>
      <c r="F24" s="45">
        <f>ProjF!F24*MortF!F21</f>
        <v>176.0214347231406</v>
      </c>
      <c r="G24" s="45">
        <f>ProjF!G24*MortF!G21</f>
        <v>146.61875364819073</v>
      </c>
      <c r="H24" s="45">
        <f>ProjF!H24*MortF!H21</f>
        <v>156.72933889913148</v>
      </c>
      <c r="I24" s="45">
        <f>ProjF!I24*MortF!I21</f>
        <v>131.54970882148308</v>
      </c>
      <c r="J24" s="45">
        <f>ProjF!J24*MortF!J21</f>
        <v>134.43765628485355</v>
      </c>
      <c r="K24" s="45">
        <f>ProjF!K24*MortF!K21</f>
        <v>122.84674877330353</v>
      </c>
      <c r="L24" s="45">
        <f>ProjF!L24*MortF!L21</f>
        <v>106.21940559254303</v>
      </c>
    </row>
    <row r="25" spans="1:12">
      <c r="A25" s="27">
        <v>17</v>
      </c>
      <c r="B25" s="45">
        <f>ProjF!B25*MortF!B22</f>
        <v>213.12309589302353</v>
      </c>
      <c r="C25" s="45">
        <f>ProjF!C25*MortF!C22</f>
        <v>194.59134065312125</v>
      </c>
      <c r="D25" s="45">
        <f>ProjF!D25*MortF!D22</f>
        <v>184.9490333850751</v>
      </c>
      <c r="E25" s="45">
        <f>ProjF!E25*MortF!E22</f>
        <v>247.47078363763998</v>
      </c>
      <c r="F25" s="45">
        <f>ProjF!F25*MortF!F22</f>
        <v>212.30429181742767</v>
      </c>
      <c r="G25" s="45">
        <f>ProjF!G25*MortF!G22</f>
        <v>190.00231395007947</v>
      </c>
      <c r="H25" s="45">
        <f>ProjF!H25*MortF!H22</f>
        <v>158.218592717093</v>
      </c>
      <c r="I25" s="45">
        <f>ProjF!I25*MortF!I22</f>
        <v>169.13042969168885</v>
      </c>
      <c r="J25" s="45">
        <f>ProjF!J25*MortF!J22</f>
        <v>141.95958197513127</v>
      </c>
      <c r="K25" s="45">
        <f>ProjF!K25*MortF!K22</f>
        <v>145.07715793206887</v>
      </c>
      <c r="L25" s="45">
        <f>ProjF!L25*MortF!L22</f>
        <v>132.56991482905278</v>
      </c>
    </row>
    <row r="26" spans="1:12">
      <c r="A26" s="27">
        <v>18</v>
      </c>
      <c r="B26" s="45">
        <f>ProjF!B26*MortF!B23</f>
        <v>270.99070406875262</v>
      </c>
      <c r="C26" s="45">
        <f>ProjF!C26*MortF!C23</f>
        <v>221.17738694637501</v>
      </c>
      <c r="D26" s="45">
        <f>ProjF!D26*MortF!D23</f>
        <v>201.94727812626641</v>
      </c>
      <c r="E26" s="45">
        <f>ProjF!E26*MortF!E23</f>
        <v>191.94232052088392</v>
      </c>
      <c r="F26" s="45">
        <f>ProjF!F26*MortF!F23</f>
        <v>256.83055278972142</v>
      </c>
      <c r="G26" s="45">
        <f>ProjF!G26*MortF!G23</f>
        <v>220.33602168924793</v>
      </c>
      <c r="H26" s="45">
        <f>ProjF!H26*MortF!H23</f>
        <v>197.13360136214649</v>
      </c>
      <c r="I26" s="45">
        <f>ProjF!I26*MortF!I23</f>
        <v>164.15839992443074</v>
      </c>
      <c r="J26" s="45">
        <f>ProjF!J26*MortF!J23</f>
        <v>175.48139434443044</v>
      </c>
      <c r="K26" s="45">
        <f>ProjF!K26*MortF!K23</f>
        <v>147.29149633300977</v>
      </c>
      <c r="L26" s="45">
        <f>ProjF!L26*MortF!L23</f>
        <v>150.52739592336357</v>
      </c>
    </row>
    <row r="27" spans="1:12">
      <c r="A27" s="27">
        <v>19</v>
      </c>
      <c r="B27" s="45">
        <f>ProjF!B27*MortF!B24</f>
        <v>172.51408265260503</v>
      </c>
      <c r="C27" s="45">
        <f>ProjF!C27*MortF!C24</f>
        <v>272.18622329260523</v>
      </c>
      <c r="D27" s="45">
        <f>ProjF!D27*MortF!D24</f>
        <v>222.15548127594334</v>
      </c>
      <c r="E27" s="45">
        <f>ProjF!E27*MortF!E24</f>
        <v>202.84241167792774</v>
      </c>
      <c r="F27" s="45">
        <f>ProjF!F27*MortF!F24</f>
        <v>192.79503408583008</v>
      </c>
      <c r="G27" s="45">
        <f>ProjF!G27*MortF!G24</f>
        <v>257.97405048725722</v>
      </c>
      <c r="H27" s="45">
        <f>ProjF!H27*MortF!H24</f>
        <v>221.25348804196003</v>
      </c>
      <c r="I27" s="45">
        <f>ProjF!I27*MortF!I24</f>
        <v>197.95631119445866</v>
      </c>
      <c r="J27" s="45">
        <f>ProjF!J27*MortF!J24</f>
        <v>164.84500002360025</v>
      </c>
      <c r="K27" s="45">
        <f>ProjF!K27*MortF!K24</f>
        <v>176.21692479853189</v>
      </c>
      <c r="L27" s="45">
        <f>ProjF!L27*MortF!L24</f>
        <v>147.91015478994126</v>
      </c>
    </row>
    <row r="28" spans="1:12">
      <c r="A28" s="27">
        <v>20</v>
      </c>
      <c r="B28" s="45">
        <f>ProjF!B28*MortF!B25</f>
        <v>244.56485463832522</v>
      </c>
      <c r="C28" s="45">
        <f>ProjF!C28*MortF!C25</f>
        <v>168.17666128749306</v>
      </c>
      <c r="D28" s="45">
        <f>ProjF!D28*MortF!D25</f>
        <v>265.34567620243882</v>
      </c>
      <c r="E28" s="45">
        <f>ProjF!E28*MortF!E25</f>
        <v>216.57458694139328</v>
      </c>
      <c r="F28" s="45">
        <f>ProjF!F28*MortF!F25</f>
        <v>197.74872849681307</v>
      </c>
      <c r="G28" s="45">
        <f>ProjF!G28*MortF!G25</f>
        <v>187.95554374198957</v>
      </c>
      <c r="H28" s="45">
        <f>ProjF!H28*MortF!H25</f>
        <v>251.42631509391009</v>
      </c>
      <c r="I28" s="45">
        <f>ProjF!I28*MortF!I25</f>
        <v>215.63985512718318</v>
      </c>
      <c r="J28" s="45">
        <f>ProjF!J28*MortF!J25</f>
        <v>192.93559126419493</v>
      </c>
      <c r="K28" s="45">
        <f>ProjF!K28*MortF!K25</f>
        <v>160.66555074588825</v>
      </c>
      <c r="L28" s="45">
        <f>ProjF!L28*MortF!L25</f>
        <v>171.75069240500963</v>
      </c>
    </row>
    <row r="29" spans="1:12">
      <c r="A29" s="27">
        <v>21</v>
      </c>
      <c r="B29" s="45">
        <f>ProjF!B29*MortF!B26</f>
        <v>205.16790292433475</v>
      </c>
      <c r="C29" s="45">
        <f>ProjF!C29*MortF!C26</f>
        <v>245.42813499660917</v>
      </c>
      <c r="D29" s="45">
        <f>ProjF!D29*MortF!D26</f>
        <v>168.77212917643868</v>
      </c>
      <c r="E29" s="45">
        <f>ProjF!E29*MortF!E26</f>
        <v>266.28800510714018</v>
      </c>
      <c r="F29" s="45">
        <f>ProjF!F29*MortF!F26</f>
        <v>217.34595218581384</v>
      </c>
      <c r="G29" s="45">
        <f>ProjF!G29*MortF!G26</f>
        <v>198.45503569297736</v>
      </c>
      <c r="H29" s="45">
        <f>ProjF!H29*MortF!H26</f>
        <v>188.57276748597124</v>
      </c>
      <c r="I29" s="45">
        <f>ProjF!I29*MortF!I26</f>
        <v>252.25440743846684</v>
      </c>
      <c r="J29" s="45">
        <f>ProjF!J29*MortF!J26</f>
        <v>216.35212074464815</v>
      </c>
      <c r="K29" s="45">
        <f>ProjF!K29*MortF!K26</f>
        <v>193.57464246409108</v>
      </c>
      <c r="L29" s="45">
        <f>ProjF!L29*MortF!L26</f>
        <v>161.19915947222913</v>
      </c>
    </row>
    <row r="30" spans="1:12">
      <c r="A30" s="27">
        <v>22</v>
      </c>
      <c r="B30" s="45">
        <f>ProjF!B30*MortF!B27</f>
        <v>240.00464202544623</v>
      </c>
      <c r="C30" s="45">
        <f>ProjF!C30*MortF!C27</f>
        <v>205.72139150429567</v>
      </c>
      <c r="D30" s="45">
        <f>ProjF!D30*MortF!D27</f>
        <v>246.09297795671083</v>
      </c>
      <c r="E30" s="45">
        <f>ProjF!E30*MortF!E27</f>
        <v>169.23115745548887</v>
      </c>
      <c r="F30" s="45">
        <f>ProjF!F30*MortF!F27</f>
        <v>267.01508892513294</v>
      </c>
      <c r="G30" s="45">
        <f>ProjF!G30*MortF!G27</f>
        <v>217.94165599962085</v>
      </c>
      <c r="H30" s="45">
        <f>ProjF!H30*MortF!H27</f>
        <v>198.94194063586608</v>
      </c>
      <c r="I30" s="45">
        <f>ProjF!I30*MortF!I27</f>
        <v>189.03730736135233</v>
      </c>
      <c r="J30" s="45">
        <f>ProjF!J30*MortF!J27</f>
        <v>252.87827706054586</v>
      </c>
      <c r="K30" s="45">
        <f>ProjF!K30*MortF!K27</f>
        <v>216.88924904453205</v>
      </c>
      <c r="L30" s="45">
        <f>ProjF!L30*MortF!L27</f>
        <v>194.05701158000488</v>
      </c>
    </row>
    <row r="31" spans="1:12">
      <c r="A31" s="27">
        <v>23</v>
      </c>
      <c r="B31" s="45">
        <f>ProjF!B31*MortF!B28</f>
        <v>240.58083780448266</v>
      </c>
      <c r="C31" s="45">
        <f>ProjF!C31*MortF!C28</f>
        <v>240.46332408486134</v>
      </c>
      <c r="D31" s="45">
        <f>ProjF!D31*MortF!D28</f>
        <v>206.11691658026754</v>
      </c>
      <c r="E31" s="45">
        <f>ProjF!E31*MortF!E28</f>
        <v>246.5688793696082</v>
      </c>
      <c r="F31" s="45">
        <f>ProjF!F31*MortF!F28</f>
        <v>169.56027035009345</v>
      </c>
      <c r="G31" s="45">
        <f>ProjF!G31*MortF!G28</f>
        <v>267.53721273638934</v>
      </c>
      <c r="H31" s="45">
        <f>ProjF!H31*MortF!H28</f>
        <v>218.30531153124417</v>
      </c>
      <c r="I31" s="45">
        <f>ProjF!I31*MortF!I28</f>
        <v>199.27593280609821</v>
      </c>
      <c r="J31" s="45">
        <f>ProjF!J31*MortF!J28</f>
        <v>189.35656061962376</v>
      </c>
      <c r="K31" s="45">
        <f>ProjF!K31*MortF!K28</f>
        <v>253.30781162147835</v>
      </c>
      <c r="L31" s="45">
        <f>ProjF!L31*MortF!L28</f>
        <v>217.25971400980814</v>
      </c>
    </row>
    <row r="32" spans="1:12">
      <c r="A32" s="27">
        <v>24</v>
      </c>
      <c r="B32" s="45">
        <f>ProjF!B32*MortF!B29</f>
        <v>261.85296901405678</v>
      </c>
      <c r="C32" s="45">
        <f>ProjF!C32*MortF!C29</f>
        <v>247.19990598907228</v>
      </c>
      <c r="D32" s="45">
        <f>ProjF!D32*MortF!D29</f>
        <v>247.0820705513708</v>
      </c>
      <c r="E32" s="45">
        <f>ProjF!E32*MortF!E29</f>
        <v>211.79271300419506</v>
      </c>
      <c r="F32" s="45">
        <f>ProjF!F32*MortF!F29</f>
        <v>253.36143224042206</v>
      </c>
      <c r="G32" s="45">
        <f>ProjF!G32*MortF!G29</f>
        <v>174.23327161229116</v>
      </c>
      <c r="H32" s="45">
        <f>ProjF!H32*MortF!H29</f>
        <v>274.83179622206308</v>
      </c>
      <c r="I32" s="45">
        <f>ProjF!I32*MortF!I29</f>
        <v>224.25991271517302</v>
      </c>
      <c r="J32" s="45">
        <f>ProjF!J32*MortF!J29</f>
        <v>204.71357886120251</v>
      </c>
      <c r="K32" s="45">
        <f>ProjF!K32*MortF!K29</f>
        <v>194.52548160116626</v>
      </c>
      <c r="L32" s="45">
        <f>ProjF!L32*MortF!L29</f>
        <v>260.22496530671503</v>
      </c>
    </row>
    <row r="33" spans="1:12">
      <c r="A33" s="27">
        <v>25</v>
      </c>
      <c r="B33" s="45">
        <f>ProjF!B33*MortF!B30</f>
        <v>280.15366974464592</v>
      </c>
      <c r="C33" s="45">
        <f>ProjF!C33*MortF!C30</f>
        <v>268.34279885229705</v>
      </c>
      <c r="D33" s="45">
        <f>ProjF!D33*MortF!D30</f>
        <v>253.32971709908747</v>
      </c>
      <c r="E33" s="45">
        <f>ProjF!E33*MortF!E30</f>
        <v>253.21202694042552</v>
      </c>
      <c r="F33" s="45">
        <f>ProjF!F33*MortF!F30</f>
        <v>217.04972600913121</v>
      </c>
      <c r="G33" s="45">
        <f>ProjF!G33*MortF!G30</f>
        <v>259.65323489034091</v>
      </c>
      <c r="H33" s="45">
        <f>ProjF!H33*MortF!H30</f>
        <v>178.50910026670479</v>
      </c>
      <c r="I33" s="45">
        <f>ProjF!I33*MortF!I30</f>
        <v>281.5795178498613</v>
      </c>
      <c r="J33" s="45">
        <f>ProjF!J33*MortF!J30</f>
        <v>229.768467778824</v>
      </c>
      <c r="K33" s="45">
        <f>ProjF!K33*MortF!K30</f>
        <v>209.74422279429254</v>
      </c>
      <c r="L33" s="45">
        <f>ProjF!L33*MortF!L30</f>
        <v>199.30781066785667</v>
      </c>
    </row>
    <row r="34" spans="1:12">
      <c r="A34" s="27">
        <v>26</v>
      </c>
      <c r="B34" s="45">
        <f>ProjF!B34*MortF!B31</f>
        <v>264.44111042370184</v>
      </c>
      <c r="C34" s="45">
        <f>ProjF!C34*MortF!C31</f>
        <v>286.40652959425944</v>
      </c>
      <c r="D34" s="45">
        <f>ProjF!D34*MortF!D31</f>
        <v>274.33562943416615</v>
      </c>
      <c r="E34" s="45">
        <f>ProjF!E34*MortF!E31</f>
        <v>258.99056259891813</v>
      </c>
      <c r="F34" s="45">
        <f>ProjF!F34*MortF!F31</f>
        <v>258.87345775764896</v>
      </c>
      <c r="G34" s="45">
        <f>ProjF!G34*MortF!G31</f>
        <v>221.90531139217364</v>
      </c>
      <c r="H34" s="45">
        <f>ProjF!H34*MortF!H31</f>
        <v>265.38628847435945</v>
      </c>
      <c r="I34" s="45">
        <f>ProjF!I34*MortF!I31</f>
        <v>182.4526461163104</v>
      </c>
      <c r="J34" s="45">
        <f>ProjF!J34*MortF!J31</f>
        <v>287.80332153105974</v>
      </c>
      <c r="K34" s="45">
        <f>ProjF!K34*MortF!K31</f>
        <v>234.84968450782748</v>
      </c>
      <c r="L34" s="45">
        <f>ProjF!L34*MortF!L31</f>
        <v>214.3849291941107</v>
      </c>
    </row>
    <row r="35" spans="1:12">
      <c r="A35" s="27">
        <v>27</v>
      </c>
      <c r="B35" s="45">
        <f>ProjF!B35*MortF!B32</f>
        <v>306.88291771695634</v>
      </c>
      <c r="C35" s="45">
        <f>ProjF!C35*MortF!C32</f>
        <v>263.75700370747381</v>
      </c>
      <c r="D35" s="45">
        <f>ProjF!D35*MortF!D32</f>
        <v>285.66951079604155</v>
      </c>
      <c r="E35" s="45">
        <f>ProjF!E35*MortF!E32</f>
        <v>273.63332780886776</v>
      </c>
      <c r="F35" s="45">
        <f>ProjF!F35*MortF!F32</f>
        <v>258.33090952542199</v>
      </c>
      <c r="G35" s="45">
        <f>ProjF!G35*MortF!G32</f>
        <v>258.21738334552856</v>
      </c>
      <c r="H35" s="45">
        <f>ProjF!H35*MortF!H32</f>
        <v>221.28001220412898</v>
      </c>
      <c r="I35" s="45">
        <f>ProjF!I35*MortF!I32</f>
        <v>264.64170099441202</v>
      </c>
      <c r="J35" s="45">
        <f>ProjF!J35*MortF!J32</f>
        <v>181.9429120203076</v>
      </c>
      <c r="K35" s="45">
        <f>ProjF!K35*MortF!K32</f>
        <v>287.00259517542298</v>
      </c>
      <c r="L35" s="45">
        <f>ProjF!L35*MortF!L32</f>
        <v>234.19893928232864</v>
      </c>
    </row>
    <row r="36" spans="1:12">
      <c r="A36" s="27">
        <v>28</v>
      </c>
      <c r="B36" s="45">
        <f>ProjF!B36*MortF!B33</f>
        <v>341.85402694106591</v>
      </c>
      <c r="C36" s="45">
        <f>ProjF!C36*MortF!C33</f>
        <v>312.72534530780871</v>
      </c>
      <c r="D36" s="45">
        <f>ProjF!D36*MortF!D33</f>
        <v>268.78216810170176</v>
      </c>
      <c r="E36" s="45">
        <f>ProjF!E36*MortF!E33</f>
        <v>291.11613648707282</v>
      </c>
      <c r="F36" s="45">
        <f>ProjF!F36*MortF!F33</f>
        <v>278.85418639730074</v>
      </c>
      <c r="G36" s="45">
        <f>ProjF!G36*MortF!G33</f>
        <v>263.26322393984265</v>
      </c>
      <c r="H36" s="45">
        <f>ProjF!H36*MortF!H33</f>
        <v>263.07280867443671</v>
      </c>
      <c r="I36" s="45">
        <f>ProjF!I36*MortF!I33</f>
        <v>225.44370086163761</v>
      </c>
      <c r="J36" s="45">
        <f>ProjF!J36*MortF!J33</f>
        <v>269.62458809643067</v>
      </c>
      <c r="K36" s="45">
        <f>ProjF!K36*MortF!K33</f>
        <v>185.37088401885043</v>
      </c>
      <c r="L36" s="45">
        <f>ProjF!L36*MortF!L33</f>
        <v>292.41337854230301</v>
      </c>
    </row>
    <row r="37" spans="1:12">
      <c r="A37" s="27">
        <v>29</v>
      </c>
      <c r="B37" s="45">
        <f>ProjF!B37*MortF!B34</f>
        <v>303.61996344480929</v>
      </c>
      <c r="C37" s="45">
        <f>ProjF!C37*MortF!C34</f>
        <v>347.69474223193754</v>
      </c>
      <c r="D37" s="45">
        <f>ProjF!D37*MortF!D34</f>
        <v>318.07304531551995</v>
      </c>
      <c r="E37" s="45">
        <f>ProjF!E37*MortF!E34</f>
        <v>273.38233249633464</v>
      </c>
      <c r="F37" s="45">
        <f>ProjF!F37*MortF!F34</f>
        <v>296.10266953655514</v>
      </c>
      <c r="G37" s="45">
        <f>ProjF!G37*MortF!G34</f>
        <v>283.63453912410114</v>
      </c>
      <c r="H37" s="45">
        <f>ProjF!H37*MortF!H34</f>
        <v>267.70042176006586</v>
      </c>
      <c r="I37" s="45">
        <f>ProjF!I37*MortF!I34</f>
        <v>267.51029569256707</v>
      </c>
      <c r="J37" s="45">
        <f>ProjF!J37*MortF!J34</f>
        <v>229.24938686182298</v>
      </c>
      <c r="K37" s="45">
        <f>ProjF!K37*MortF!K34</f>
        <v>274.17949457530455</v>
      </c>
      <c r="L37" s="45">
        <f>ProjF!L37*MortF!L34</f>
        <v>188.50473433759666</v>
      </c>
    </row>
    <row r="38" spans="1:12">
      <c r="A38" s="27">
        <v>30</v>
      </c>
      <c r="B38" s="45">
        <f>ProjF!B38*MortF!B35</f>
        <v>417.27380165985193</v>
      </c>
      <c r="C38" s="45">
        <f>ProjF!C38*MortF!C35</f>
        <v>302.09809750657331</v>
      </c>
      <c r="D38" s="45">
        <f>ProjF!D38*MortF!D35</f>
        <v>345.95724484205738</v>
      </c>
      <c r="E38" s="45">
        <f>ProjF!E38*MortF!E35</f>
        <v>316.48829218870992</v>
      </c>
      <c r="F38" s="45">
        <f>ProjF!F38*MortF!F35</f>
        <v>272.02420008548404</v>
      </c>
      <c r="G38" s="45">
        <f>ProjF!G38*MortF!G35</f>
        <v>294.6358436050046</v>
      </c>
      <c r="H38" s="45">
        <f>ProjF!H38*MortF!H35</f>
        <v>282.14966297271815</v>
      </c>
      <c r="I38" s="45">
        <f>ProjF!I38*MortF!I35</f>
        <v>266.30259776807247</v>
      </c>
      <c r="J38" s="45">
        <f>ProjF!J38*MortF!J35</f>
        <v>266.11700535513006</v>
      </c>
      <c r="K38" s="45">
        <f>ProjF!K38*MortF!K35</f>
        <v>228.05833174846333</v>
      </c>
      <c r="L38" s="45">
        <f>ProjF!L38*MortF!L35</f>
        <v>272.75845700835839</v>
      </c>
    </row>
    <row r="39" spans="1:12">
      <c r="A39" s="27">
        <v>31</v>
      </c>
      <c r="B39" s="45">
        <f>ProjF!B39*MortF!B36</f>
        <v>287.71542472643313</v>
      </c>
      <c r="C39" s="45">
        <f>ProjF!C39*MortF!C36</f>
        <v>431.60414736709504</v>
      </c>
      <c r="D39" s="45">
        <f>ProjF!D39*MortF!D36</f>
        <v>312.47786531295861</v>
      </c>
      <c r="E39" s="45">
        <f>ProjF!E39*MortF!E36</f>
        <v>357.84941297430316</v>
      </c>
      <c r="F39" s="45">
        <f>ProjF!F39*MortF!F36</f>
        <v>327.37233439312536</v>
      </c>
      <c r="G39" s="45">
        <f>ProjF!G39*MortF!G36</f>
        <v>281.3831945517062</v>
      </c>
      <c r="H39" s="45">
        <f>ProjF!H39*MortF!H36</f>
        <v>304.68668988617947</v>
      </c>
      <c r="I39" s="45">
        <f>ProjF!I39*MortF!I36</f>
        <v>291.77863594381648</v>
      </c>
      <c r="J39" s="45">
        <f>ProjF!J39*MortF!J36</f>
        <v>275.39449577437631</v>
      </c>
      <c r="K39" s="45">
        <f>ProjF!K39*MortF!K36</f>
        <v>275.20621164886461</v>
      </c>
      <c r="L39" s="45">
        <f>ProjF!L39*MortF!L36</f>
        <v>235.85069221229074</v>
      </c>
    </row>
    <row r="40" spans="1:12">
      <c r="A40" s="27">
        <v>32</v>
      </c>
      <c r="B40" s="45">
        <f>ProjF!B40*MortF!B37</f>
        <v>383.35926172648033</v>
      </c>
      <c r="C40" s="45">
        <f>ProjF!C40*MortF!C37</f>
        <v>296.59438658666051</v>
      </c>
      <c r="D40" s="45">
        <f>ProjF!D40*MortF!D37</f>
        <v>444.93091667272387</v>
      </c>
      <c r="E40" s="45">
        <f>ProjF!E40*MortF!E37</f>
        <v>322.13154067746547</v>
      </c>
      <c r="F40" s="45">
        <f>ProjF!F40*MortF!F37</f>
        <v>368.91060652665186</v>
      </c>
      <c r="G40" s="45">
        <f>ProjF!G40*MortF!G37</f>
        <v>337.4966611355519</v>
      </c>
      <c r="H40" s="45">
        <f>ProjF!H40*MortF!H37</f>
        <v>290.00355807833864</v>
      </c>
      <c r="I40" s="45">
        <f>ProjF!I40*MortF!I37</f>
        <v>314.02561457992539</v>
      </c>
      <c r="J40" s="45">
        <f>ProjF!J40*MortF!J37</f>
        <v>300.72625205415204</v>
      </c>
      <c r="K40" s="45">
        <f>ProjF!K40*MortF!K37</f>
        <v>283.84366893458548</v>
      </c>
      <c r="L40" s="45">
        <f>ProjF!L40*MortF!L37</f>
        <v>283.65349509376421</v>
      </c>
    </row>
    <row r="41" spans="1:12">
      <c r="A41" s="27">
        <v>33</v>
      </c>
      <c r="B41" s="45">
        <f>ProjF!B41*MortF!B38</f>
        <v>412.92303282538711</v>
      </c>
      <c r="C41" s="45">
        <f>ProjF!C41*MortF!C38</f>
        <v>393.99880815502246</v>
      </c>
      <c r="D41" s="45">
        <f>ProjF!D41*MortF!D38</f>
        <v>304.83124791909131</v>
      </c>
      <c r="E41" s="45">
        <f>ProjF!E41*MortF!E38</f>
        <v>457.29511457437718</v>
      </c>
      <c r="F41" s="45">
        <f>ProjF!F41*MortF!F38</f>
        <v>331.08878038612096</v>
      </c>
      <c r="G41" s="45">
        <f>ProjF!G41*MortF!G38</f>
        <v>379.17475440106153</v>
      </c>
      <c r="H41" s="45">
        <f>ProjF!H41*MortF!H38</f>
        <v>346.78938355140605</v>
      </c>
      <c r="I41" s="45">
        <f>ProjF!I41*MortF!I38</f>
        <v>297.99325302563875</v>
      </c>
      <c r="J41" s="45">
        <f>ProjF!J41*MortF!J38</f>
        <v>322.68204525922658</v>
      </c>
      <c r="K41" s="45">
        <f>ProjF!K41*MortF!K38</f>
        <v>309.0206663444323</v>
      </c>
      <c r="L41" s="45">
        <f>ProjF!L41*MortF!L38</f>
        <v>291.67666755775923</v>
      </c>
    </row>
    <row r="42" spans="1:12">
      <c r="A42" s="27">
        <v>34</v>
      </c>
      <c r="B42" s="45">
        <f>ProjF!B42*MortF!B39</f>
        <v>394.54076725353013</v>
      </c>
      <c r="C42" s="45">
        <f>ProjF!C42*MortF!C39</f>
        <v>437.10775926179673</v>
      </c>
      <c r="D42" s="45">
        <f>ProjF!D42*MortF!D39</f>
        <v>417.0828567648864</v>
      </c>
      <c r="E42" s="45">
        <f>ProjF!E42*MortF!E39</f>
        <v>322.69686111675423</v>
      </c>
      <c r="F42" s="45">
        <f>ProjF!F42*MortF!F39</f>
        <v>484.10486908317222</v>
      </c>
      <c r="G42" s="45">
        <f>ProjF!G42*MortF!G39</f>
        <v>350.50546710445946</v>
      </c>
      <c r="H42" s="45">
        <f>ProjF!H42*MortF!H39</f>
        <v>401.29907884486897</v>
      </c>
      <c r="I42" s="45">
        <f>ProjF!I42*MortF!I39</f>
        <v>367.03011936047312</v>
      </c>
      <c r="J42" s="45">
        <f>ProjF!J42*MortF!J39</f>
        <v>315.39102147579581</v>
      </c>
      <c r="K42" s="45">
        <f>ProjF!K42*MortF!K39</f>
        <v>341.5265760095881</v>
      </c>
      <c r="L42" s="45">
        <f>ProjF!L42*MortF!L39</f>
        <v>327.07237613095089</v>
      </c>
    </row>
    <row r="43" spans="1:12">
      <c r="A43" s="27">
        <v>35</v>
      </c>
      <c r="B43" s="45">
        <f>ProjF!B43*MortF!B40</f>
        <v>537.62597698304376</v>
      </c>
      <c r="C43" s="45">
        <f>ProjF!C43*MortF!C40</f>
        <v>414.99141324106182</v>
      </c>
      <c r="D43" s="45">
        <f>ProjF!D43*MortF!D40</f>
        <v>459.77405246050228</v>
      </c>
      <c r="E43" s="45">
        <f>ProjF!E43*MortF!E40</f>
        <v>438.71934267410734</v>
      </c>
      <c r="F43" s="45">
        <f>ProjF!F43*MortF!F40</f>
        <v>339.44348248061607</v>
      </c>
      <c r="G43" s="45">
        <f>ProjF!G43*MortF!G40</f>
        <v>509.23737351043741</v>
      </c>
      <c r="H43" s="45">
        <f>ProjF!H43*MortF!H40</f>
        <v>368.59942870151457</v>
      </c>
      <c r="I43" s="45">
        <f>ProjF!I43*MortF!I40</f>
        <v>422.02269317048035</v>
      </c>
      <c r="J43" s="45">
        <f>ProjF!J43*MortF!J40</f>
        <v>385.99078133769353</v>
      </c>
      <c r="K43" s="45">
        <f>ProjF!K43*MortF!K40</f>
        <v>331.68967224376831</v>
      </c>
      <c r="L43" s="45">
        <f>ProjF!L43*MortF!L40</f>
        <v>359.18181317201834</v>
      </c>
    </row>
    <row r="44" spans="1:12">
      <c r="A44" s="27">
        <v>36</v>
      </c>
      <c r="B44" s="45">
        <f>ProjF!B44*MortF!B41</f>
        <v>519.36466126502307</v>
      </c>
      <c r="C44" s="45">
        <f>ProjF!C44*MortF!C41</f>
        <v>562.39967886785928</v>
      </c>
      <c r="D44" s="45">
        <f>ProjF!D44*MortF!D41</f>
        <v>434.12354284005488</v>
      </c>
      <c r="E44" s="45">
        <f>ProjF!E44*MortF!E41</f>
        <v>480.98093464530177</v>
      </c>
      <c r="F44" s="45">
        <f>ProjF!F44*MortF!F41</f>
        <v>458.96454257573117</v>
      </c>
      <c r="G44" s="45">
        <f>ProjF!G44*MortF!G41</f>
        <v>355.11462196243633</v>
      </c>
      <c r="H44" s="45">
        <f>ProjF!H44*MortF!H41</f>
        <v>532.59982447000129</v>
      </c>
      <c r="I44" s="45">
        <f>ProjF!I44*MortF!I41</f>
        <v>385.51724133690959</v>
      </c>
      <c r="J44" s="45">
        <f>ProjF!J44*MortF!J41</f>
        <v>441.40082517392443</v>
      </c>
      <c r="K44" s="45">
        <f>ProjF!K44*MortF!K41</f>
        <v>403.72184741637636</v>
      </c>
      <c r="L44" s="45">
        <f>ProjF!L44*MortF!L41</f>
        <v>346.93255313745578</v>
      </c>
    </row>
    <row r="45" spans="1:12">
      <c r="A45" s="27">
        <v>37</v>
      </c>
      <c r="B45" s="45">
        <f>ProjF!B45*MortF!B42</f>
        <v>528.20839969385145</v>
      </c>
      <c r="C45" s="45">
        <f>ProjF!C45*MortF!C42</f>
        <v>554.57769978024703</v>
      </c>
      <c r="D45" s="45">
        <f>ProjF!D45*MortF!D42</f>
        <v>600.54446881784497</v>
      </c>
      <c r="E45" s="45">
        <f>ProjF!E45*MortF!E42</f>
        <v>463.57851203831535</v>
      </c>
      <c r="F45" s="45">
        <f>ProjF!F45*MortF!F42</f>
        <v>513.62650652945354</v>
      </c>
      <c r="G45" s="45">
        <f>ProjF!G45*MortF!G42</f>
        <v>490.12637241533707</v>
      </c>
      <c r="H45" s="45">
        <f>ProjF!H45*MortF!H42</f>
        <v>379.12095206099326</v>
      </c>
      <c r="I45" s="45">
        <f>ProjF!I45*MortF!I42</f>
        <v>568.61624993010139</v>
      </c>
      <c r="J45" s="45">
        <f>ProjF!J45*MortF!J42</f>
        <v>411.59571445754779</v>
      </c>
      <c r="K45" s="45">
        <f>ProjF!K45*MortF!K42</f>
        <v>471.26886682424009</v>
      </c>
      <c r="L45" s="45">
        <f>ProjF!L45*MortF!L42</f>
        <v>431.04857893942778</v>
      </c>
    </row>
    <row r="46" spans="1:12">
      <c r="A46" s="27">
        <v>38</v>
      </c>
      <c r="B46" s="45">
        <f>ProjF!B46*MortF!B43</f>
        <v>687.43265510997162</v>
      </c>
      <c r="C46" s="45">
        <f>ProjF!C46*MortF!C43</f>
        <v>559.65225180323046</v>
      </c>
      <c r="D46" s="45">
        <f>ProjF!D46*MortF!D43</f>
        <v>587.60627532709623</v>
      </c>
      <c r="E46" s="45">
        <f>ProjF!E46*MortF!E43</f>
        <v>636.32647267206255</v>
      </c>
      <c r="F46" s="45">
        <f>ProjF!F46*MortF!F43</f>
        <v>491.21163698740685</v>
      </c>
      <c r="G46" s="45">
        <f>ProjF!G46*MortF!G43</f>
        <v>544.255776350877</v>
      </c>
      <c r="H46" s="45">
        <f>ProjF!H46*MortF!H43</f>
        <v>519.2121690632739</v>
      </c>
      <c r="I46" s="45">
        <f>ProjF!I46*MortF!I43</f>
        <v>401.62844097312956</v>
      </c>
      <c r="J46" s="45">
        <f>ProjF!J46*MortF!J43</f>
        <v>602.38697715956573</v>
      </c>
      <c r="K46" s="45">
        <f>ProjF!K46*MortF!K43</f>
        <v>436.05025538941112</v>
      </c>
      <c r="L46" s="45">
        <f>ProjF!L46*MortF!L43</f>
        <v>499.27935600550893</v>
      </c>
    </row>
    <row r="47" spans="1:12">
      <c r="A47" s="27">
        <v>39</v>
      </c>
      <c r="B47" s="45">
        <f>ProjF!B47*MortF!B44</f>
        <v>650.44573645415107</v>
      </c>
      <c r="C47" s="45">
        <f>ProjF!C47*MortF!C44</f>
        <v>731.27209595534134</v>
      </c>
      <c r="D47" s="45">
        <f>ProjF!D47*MortF!D44</f>
        <v>595.3592961922493</v>
      </c>
      <c r="E47" s="45">
        <f>ProjF!E47*MortF!E44</f>
        <v>625.11374969140104</v>
      </c>
      <c r="F47" s="45">
        <f>ProjF!F47*MortF!F44</f>
        <v>676.96165495663342</v>
      </c>
      <c r="G47" s="45">
        <f>ProjF!G47*MortF!G44</f>
        <v>522.59336802595419</v>
      </c>
      <c r="H47" s="45">
        <f>ProjF!H47*MortF!H44</f>
        <v>578.86906831496049</v>
      </c>
      <c r="I47" s="45">
        <f>ProjF!I47*MortF!I44</f>
        <v>552.24641691411841</v>
      </c>
      <c r="J47" s="45">
        <f>ProjF!J47*MortF!J44</f>
        <v>427.19187279303929</v>
      </c>
      <c r="K47" s="45">
        <f>ProjF!K47*MortF!K44</f>
        <v>640.74365285773899</v>
      </c>
      <c r="L47" s="45">
        <f>ProjF!L47*MortF!L44</f>
        <v>463.82616487504566</v>
      </c>
    </row>
    <row r="48" spans="1:12">
      <c r="A48" s="27">
        <v>40</v>
      </c>
      <c r="B48" s="45">
        <f>ProjF!B48*MortF!B45</f>
        <v>903.75173272270376</v>
      </c>
      <c r="C48" s="45">
        <f>ProjF!C48*MortF!C45</f>
        <v>693.61822529821177</v>
      </c>
      <c r="D48" s="45">
        <f>ProjF!D48*MortF!D45</f>
        <v>779.83293960185529</v>
      </c>
      <c r="E48" s="45">
        <f>ProjF!E48*MortF!E45</f>
        <v>634.91346368923371</v>
      </c>
      <c r="F48" s="45">
        <f>ProjF!F48*MortF!F45</f>
        <v>666.66392549709531</v>
      </c>
      <c r="G48" s="45">
        <f>ProjF!G48*MortF!G45</f>
        <v>721.97834291578488</v>
      </c>
      <c r="H48" s="45">
        <f>ProjF!H48*MortF!H45</f>
        <v>557.19478995921588</v>
      </c>
      <c r="I48" s="45">
        <f>ProjF!I48*MortF!I45</f>
        <v>617.21323949090629</v>
      </c>
      <c r="J48" s="45">
        <f>ProjF!J48*MortF!J45</f>
        <v>588.84262365786913</v>
      </c>
      <c r="K48" s="45">
        <f>ProjF!K48*MortF!K45</f>
        <v>455.51267965005485</v>
      </c>
      <c r="L48" s="45">
        <f>ProjF!L48*MortF!L45</f>
        <v>683.23904771407797</v>
      </c>
    </row>
    <row r="49" spans="1:12">
      <c r="A49" s="27">
        <v>41</v>
      </c>
      <c r="B49" s="45">
        <f>ProjF!B49*MortF!B46</f>
        <v>666.58777014694351</v>
      </c>
      <c r="C49" s="45">
        <f>ProjF!C49*MortF!C46</f>
        <v>956.40873163612241</v>
      </c>
      <c r="D49" s="45">
        <f>ProjF!D49*MortF!D46</f>
        <v>734.05615038615883</v>
      </c>
      <c r="E49" s="45">
        <f>ProjF!E49*MortF!E46</f>
        <v>825.32386141874827</v>
      </c>
      <c r="F49" s="45">
        <f>ProjF!F49*MortF!F46</f>
        <v>671.97181137870859</v>
      </c>
      <c r="G49" s="45">
        <f>ProjF!G49*MortF!G46</f>
        <v>705.59716564498297</v>
      </c>
      <c r="H49" s="45">
        <f>ProjF!H49*MortF!H46</f>
        <v>763.93819324364756</v>
      </c>
      <c r="I49" s="45">
        <f>ProjF!I49*MortF!I46</f>
        <v>589.5952141383658</v>
      </c>
      <c r="J49" s="45">
        <f>ProjF!J49*MortF!J46</f>
        <v>653.12252811928192</v>
      </c>
      <c r="K49" s="45">
        <f>ProjF!K49*MortF!K46</f>
        <v>623.11884295746745</v>
      </c>
      <c r="L49" s="45">
        <f>ProjF!L49*MortF!L46</f>
        <v>482.04105089229671</v>
      </c>
    </row>
    <row r="50" spans="1:12">
      <c r="A50" s="27">
        <v>42</v>
      </c>
      <c r="B50" s="45">
        <f>ProjF!B50*MortF!B47</f>
        <v>1006.2951078336295</v>
      </c>
      <c r="C50" s="45">
        <f>ProjF!C50*MortF!C47</f>
        <v>712.35988820868999</v>
      </c>
      <c r="D50" s="45">
        <f>ProjF!D50*MortF!D47</f>
        <v>1022.1186014795013</v>
      </c>
      <c r="E50" s="45">
        <f>ProjF!E50*MortF!E47</f>
        <v>784.51689045141575</v>
      </c>
      <c r="F50" s="45">
        <f>ProjF!F50*MortF!F47</f>
        <v>882.08877824540878</v>
      </c>
      <c r="G50" s="45">
        <f>ProjF!G50*MortF!G47</f>
        <v>718.21333077884026</v>
      </c>
      <c r="H50" s="45">
        <f>ProjF!H50*MortF!H47</f>
        <v>753.95346815132928</v>
      </c>
      <c r="I50" s="45">
        <f>ProjF!I50*MortF!I47</f>
        <v>816.31899473022929</v>
      </c>
      <c r="J50" s="45">
        <f>ProjF!J50*MortF!J47</f>
        <v>630.04162379662569</v>
      </c>
      <c r="K50" s="45">
        <f>ProjF!K50*MortF!K47</f>
        <v>697.94826089962896</v>
      </c>
      <c r="L50" s="45">
        <f>ProjF!L50*MortF!L47</f>
        <v>665.90517546445824</v>
      </c>
    </row>
    <row r="51" spans="1:12">
      <c r="A51" s="27">
        <v>43</v>
      </c>
      <c r="B51" s="45">
        <f>ProjF!B51*MortF!B48</f>
        <v>1024.9060073960416</v>
      </c>
      <c r="C51" s="45">
        <f>ProjF!C51*MortF!C48</f>
        <v>1074.6816583664786</v>
      </c>
      <c r="D51" s="45">
        <f>ProjF!D51*MortF!D48</f>
        <v>760.80104739900628</v>
      </c>
      <c r="E51" s="45">
        <f>ProjF!E51*MortF!E48</f>
        <v>1091.6657402850306</v>
      </c>
      <c r="F51" s="45">
        <f>ProjF!F51*MortF!F48</f>
        <v>837.928606112083</v>
      </c>
      <c r="G51" s="45">
        <f>ProjF!G51*MortF!G48</f>
        <v>942.17796172925648</v>
      </c>
      <c r="H51" s="45">
        <f>ProjF!H51*MortF!H48</f>
        <v>766.9389505990639</v>
      </c>
      <c r="I51" s="45">
        <f>ProjF!I51*MortF!I48</f>
        <v>805.1322088568495</v>
      </c>
      <c r="J51" s="45">
        <f>ProjF!J51*MortF!J48</f>
        <v>871.76112865194341</v>
      </c>
      <c r="K51" s="45">
        <f>ProjF!K51*MortF!K48</f>
        <v>672.85488029650583</v>
      </c>
      <c r="L51" s="45">
        <f>ProjF!L51*MortF!L48</f>
        <v>745.40035614247188</v>
      </c>
    </row>
    <row r="52" spans="1:12">
      <c r="A52" s="27">
        <v>44</v>
      </c>
      <c r="B52" s="45">
        <f>ProjF!B52*MortF!B49</f>
        <v>925.50938917878238</v>
      </c>
      <c r="C52" s="45">
        <f>ProjF!C52*MortF!C49</f>
        <v>1093.2045166843309</v>
      </c>
      <c r="D52" s="45">
        <f>ProjF!D52*MortF!D49</f>
        <v>1146.346869034636</v>
      </c>
      <c r="E52" s="45">
        <f>ProjF!E52*MortF!E49</f>
        <v>811.56943336235747</v>
      </c>
      <c r="F52" s="45">
        <f>ProjF!F52*MortF!F49</f>
        <v>1164.5608165995407</v>
      </c>
      <c r="G52" s="45">
        <f>ProjF!G52*MortF!G49</f>
        <v>893.9165519257848</v>
      </c>
      <c r="H52" s="45">
        <f>ProjF!H52*MortF!H49</f>
        <v>1004.8728149409428</v>
      </c>
      <c r="I52" s="45">
        <f>ProjF!I52*MortF!I49</f>
        <v>818.00462705377777</v>
      </c>
      <c r="J52" s="45">
        <f>ProjF!J52*MortF!J49</f>
        <v>858.77334224019228</v>
      </c>
      <c r="K52" s="45">
        <f>ProjF!K52*MortF!K49</f>
        <v>929.87555835206979</v>
      </c>
      <c r="L52" s="45">
        <f>ProjF!L52*MortF!L49</f>
        <v>717.73531788418018</v>
      </c>
    </row>
    <row r="53" spans="1:12">
      <c r="A53" s="27">
        <v>45</v>
      </c>
      <c r="B53" s="45">
        <f>ProjF!B53*MortF!B50</f>
        <v>1336.8755677467166</v>
      </c>
      <c r="C53" s="45">
        <f>ProjF!C53*MortF!C50</f>
        <v>985.5515273899872</v>
      </c>
      <c r="D53" s="45">
        <f>ProjF!D53*MortF!D50</f>
        <v>1164.1811447386699</v>
      </c>
      <c r="E53" s="45">
        <f>ProjF!E53*MortF!E50</f>
        <v>1220.8303553715505</v>
      </c>
      <c r="F53" s="45">
        <f>ProjF!F53*MortF!F50</f>
        <v>864.33993624724292</v>
      </c>
      <c r="G53" s="45">
        <f>ProjF!G53*MortF!G50</f>
        <v>1240.3384697736099</v>
      </c>
      <c r="H53" s="45">
        <f>ProjF!H53*MortF!H50</f>
        <v>951.84195688782359</v>
      </c>
      <c r="I53" s="45">
        <f>ProjF!I53*MortF!I50</f>
        <v>1070.0335184550418</v>
      </c>
      <c r="J53" s="45">
        <f>ProjF!J53*MortF!J50</f>
        <v>871.08393190561003</v>
      </c>
      <c r="K53" s="45">
        <f>ProjF!K53*MortF!K50</f>
        <v>914.53494601560124</v>
      </c>
      <c r="L53" s="45">
        <f>ProjF!L53*MortF!L50</f>
        <v>990.29287099891633</v>
      </c>
    </row>
    <row r="54" spans="1:12">
      <c r="A54" s="27">
        <v>46</v>
      </c>
      <c r="B54" s="45">
        <f>ProjF!B54*MortF!B51</f>
        <v>1191.4145067194506</v>
      </c>
      <c r="C54" s="45">
        <f>ProjF!C54*MortF!C51</f>
        <v>1420.8299038850498</v>
      </c>
      <c r="D54" s="45">
        <f>ProjF!D54*MortF!D51</f>
        <v>1047.4975563829294</v>
      </c>
      <c r="E54" s="45">
        <f>ProjF!E54*MortF!E51</f>
        <v>1237.4175338548037</v>
      </c>
      <c r="F54" s="45">
        <f>ProjF!F54*MortF!F51</f>
        <v>1297.6946066538296</v>
      </c>
      <c r="G54" s="45">
        <f>ProjF!G54*MortF!G51</f>
        <v>918.80363411489304</v>
      </c>
      <c r="H54" s="45">
        <f>ProjF!H54*MortF!H51</f>
        <v>1318.1654400448483</v>
      </c>
      <c r="I54" s="45">
        <f>ProjF!I54*MortF!I51</f>
        <v>1011.6137055190915</v>
      </c>
      <c r="J54" s="45">
        <f>ProjF!J54*MortF!J51</f>
        <v>1137.2786605930085</v>
      </c>
      <c r="K54" s="45">
        <f>ProjF!K54*MortF!K51</f>
        <v>925.86713192339676</v>
      </c>
      <c r="L54" s="45">
        <f>ProjF!L54*MortF!L51</f>
        <v>972.09261923655629</v>
      </c>
    </row>
    <row r="55" spans="1:12">
      <c r="A55" s="27">
        <v>47</v>
      </c>
      <c r="B55" s="45">
        <f>ProjF!B55*MortF!B52</f>
        <v>1298.8196383606091</v>
      </c>
      <c r="C55" s="45">
        <f>ProjF!C55*MortF!C52</f>
        <v>1270.0245368191784</v>
      </c>
      <c r="D55" s="45">
        <f>ProjF!D55*MortF!D52</f>
        <v>1514.6628721765744</v>
      </c>
      <c r="E55" s="45">
        <f>ProjF!E55*MortF!E52</f>
        <v>1116.7371445718636</v>
      </c>
      <c r="F55" s="45">
        <f>ProjF!F55*MortF!F52</f>
        <v>1319.2820858421921</v>
      </c>
      <c r="G55" s="45">
        <f>ProjF!G55*MortF!G52</f>
        <v>1383.6198214255226</v>
      </c>
      <c r="H55" s="45">
        <f>ProjF!H55*MortF!H52</f>
        <v>979.40078058423421</v>
      </c>
      <c r="I55" s="45">
        <f>ProjF!I55*MortF!I52</f>
        <v>1405.1726033613631</v>
      </c>
      <c r="J55" s="45">
        <f>ProjF!J55*MortF!J52</f>
        <v>1078.4398245922159</v>
      </c>
      <c r="K55" s="45">
        <f>ProjF!K55*MortF!K52</f>
        <v>1212.4644812126478</v>
      </c>
      <c r="L55" s="45">
        <f>ProjF!L55*MortF!L52</f>
        <v>987.12283759702848</v>
      </c>
    </row>
    <row r="56" spans="1:12">
      <c r="A56" s="27">
        <v>48</v>
      </c>
      <c r="B56" s="45">
        <f>ProjF!B56*MortF!B53</f>
        <v>1635.8909363833195</v>
      </c>
      <c r="C56" s="45">
        <f>ProjF!C56*MortF!C53</f>
        <v>1386.651450124381</v>
      </c>
      <c r="D56" s="45">
        <f>ProjF!D56*MortF!D53</f>
        <v>1355.9934747588172</v>
      </c>
      <c r="E56" s="45">
        <f>ProjF!E56*MortF!E53</f>
        <v>1617.2897087435038</v>
      </c>
      <c r="F56" s="45">
        <f>ProjF!F56*MortF!F53</f>
        <v>1192.4728690263576</v>
      </c>
      <c r="G56" s="45">
        <f>ProjF!G56*MortF!G53</f>
        <v>1408.8354650741314</v>
      </c>
      <c r="H56" s="45">
        <f>ProjF!H56*MortF!H53</f>
        <v>1477.1853335781082</v>
      </c>
      <c r="I56" s="45">
        <f>ProjF!I56*MortF!I53</f>
        <v>1045.6895690832703</v>
      </c>
      <c r="J56" s="45">
        <f>ProjF!J56*MortF!J53</f>
        <v>1500.3601391116001</v>
      </c>
      <c r="K56" s="45">
        <f>ProjF!K56*MortF!K53</f>
        <v>1151.5549998774566</v>
      </c>
      <c r="L56" s="45">
        <f>ProjF!L56*MortF!L53</f>
        <v>1294.7327789368117</v>
      </c>
    </row>
    <row r="57" spans="1:12">
      <c r="A57" s="27">
        <v>49</v>
      </c>
      <c r="B57" s="45">
        <f>ProjF!B57*MortF!B54</f>
        <v>1405.873086825444</v>
      </c>
      <c r="C57" s="45">
        <f>ProjF!C57*MortF!C54</f>
        <v>1739.7593376534928</v>
      </c>
      <c r="D57" s="45">
        <f>ProjF!D57*MortF!D54</f>
        <v>1474.7955038404111</v>
      </c>
      <c r="E57" s="45">
        <f>ProjF!E57*MortF!E54</f>
        <v>1442.2847918139973</v>
      </c>
      <c r="F57" s="45">
        <f>ProjF!F57*MortF!F54</f>
        <v>1720.3208792921346</v>
      </c>
      <c r="G57" s="45">
        <f>ProjF!G57*MortF!G54</f>
        <v>1268.5209903521777</v>
      </c>
      <c r="H57" s="45">
        <f>ProjF!H57*MortF!H54</f>
        <v>1498.3297963277794</v>
      </c>
      <c r="I57" s="45">
        <f>ProjF!I57*MortF!I54</f>
        <v>1571.1172649231437</v>
      </c>
      <c r="J57" s="45">
        <f>ProjF!J57*MortF!J54</f>
        <v>1112.2494509292978</v>
      </c>
      <c r="K57" s="45">
        <f>ProjF!K57*MortF!K54</f>
        <v>1595.953027346558</v>
      </c>
      <c r="L57" s="45">
        <f>ProjF!L57*MortF!L54</f>
        <v>1224.9935594912133</v>
      </c>
    </row>
    <row r="58" spans="1:12">
      <c r="A58" s="27">
        <v>50</v>
      </c>
      <c r="B58" s="45">
        <f>ProjF!B58*MortF!B55</f>
        <v>1860.0157680174436</v>
      </c>
      <c r="C58" s="45">
        <f>ProjF!C58*MortF!C55</f>
        <v>1507.1987295449778</v>
      </c>
      <c r="D58" s="45">
        <f>ProjF!D58*MortF!D55</f>
        <v>1865.2885480708264</v>
      </c>
      <c r="E58" s="45">
        <f>ProjF!E58*MortF!E55</f>
        <v>1581.3219305343157</v>
      </c>
      <c r="F58" s="45">
        <f>ProjF!F58*MortF!F55</f>
        <v>1546.5728084744776</v>
      </c>
      <c r="G58" s="45">
        <f>ProjF!G58*MortF!G55</f>
        <v>1844.8408168341382</v>
      </c>
      <c r="H58" s="45">
        <f>ProjF!H58*MortF!H55</f>
        <v>1360.0272185200449</v>
      </c>
      <c r="I58" s="45">
        <f>ProjF!I58*MortF!I55</f>
        <v>1606.520651177565</v>
      </c>
      <c r="J58" s="45">
        <f>ProjF!J58*MortF!J55</f>
        <v>1684.6734284942122</v>
      </c>
      <c r="K58" s="45">
        <f>ProjF!K58*MortF!K55</f>
        <v>1192.7154522502897</v>
      </c>
      <c r="L58" s="45">
        <f>ProjF!L58*MortF!L55</f>
        <v>1711.5184363677099</v>
      </c>
    </row>
    <row r="59" spans="1:12">
      <c r="A59" s="27">
        <v>51</v>
      </c>
      <c r="B59" s="45">
        <f>ProjF!B59*MortF!B56</f>
        <v>1340.4190597375587</v>
      </c>
      <c r="C59" s="45">
        <f>ProjF!C59*MortF!C56</f>
        <v>1962.1889970501989</v>
      </c>
      <c r="D59" s="45">
        <f>ProjF!D59*MortF!D56</f>
        <v>1590.1222472387044</v>
      </c>
      <c r="E59" s="45">
        <f>ProjF!E59*MortF!E56</f>
        <v>1968.071694852043</v>
      </c>
      <c r="F59" s="45">
        <f>ProjF!F59*MortF!F56</f>
        <v>1668.5883889452957</v>
      </c>
      <c r="G59" s="45">
        <f>ProjF!G59*MortF!G56</f>
        <v>1632.0463237397637</v>
      </c>
      <c r="H59" s="45">
        <f>ProjF!H59*MortF!H56</f>
        <v>1946.3661036570404</v>
      </c>
      <c r="I59" s="45">
        <f>ProjF!I59*MortF!I56</f>
        <v>1434.9777480746579</v>
      </c>
      <c r="J59" s="45">
        <f>ProjF!J59*MortF!J56</f>
        <v>1695.1768427943039</v>
      </c>
      <c r="K59" s="45">
        <f>ProjF!K59*MortF!K56</f>
        <v>1777.7667355661911</v>
      </c>
      <c r="L59" s="45">
        <f>ProjF!L59*MortF!L56</f>
        <v>1258.7094298910856</v>
      </c>
    </row>
    <row r="60" spans="1:12">
      <c r="A60" s="27">
        <v>52</v>
      </c>
      <c r="B60" s="45">
        <f>ProjF!B60*MortF!B57</f>
        <v>1758.2089879486448</v>
      </c>
      <c r="C60" s="45">
        <f>ProjF!C60*MortF!C57</f>
        <v>1414.2251244594293</v>
      </c>
      <c r="D60" s="45">
        <f>ProjF!D60*MortF!D57</f>
        <v>2070.4161016001558</v>
      </c>
      <c r="E60" s="45">
        <f>ProjF!E60*MortF!E57</f>
        <v>1677.9738843731423</v>
      </c>
      <c r="F60" s="45">
        <f>ProjF!F60*MortF!F57</f>
        <v>2076.9810893937488</v>
      </c>
      <c r="G60" s="45">
        <f>ProjF!G60*MortF!G57</f>
        <v>1761.0710252939734</v>
      </c>
      <c r="H60" s="45">
        <f>ProjF!H60*MortF!H57</f>
        <v>1722.1319633606981</v>
      </c>
      <c r="I60" s="45">
        <f>ProjF!I60*MortF!I57</f>
        <v>2053.9654912373603</v>
      </c>
      <c r="J60" s="45">
        <f>ProjF!J60*MortF!J57</f>
        <v>1514.4243062197393</v>
      </c>
      <c r="K60" s="45">
        <f>ProjF!K60*MortF!K57</f>
        <v>1789.1648725699094</v>
      </c>
      <c r="L60" s="45">
        <f>ProjF!L60*MortF!L57</f>
        <v>1876.4726916565023</v>
      </c>
    </row>
    <row r="61" spans="1:12">
      <c r="A61" s="27">
        <v>53</v>
      </c>
      <c r="B61" s="45">
        <f>ProjF!B61*MortF!B58</f>
        <v>2401.6158962621826</v>
      </c>
      <c r="C61" s="45">
        <f>ProjF!C61*MortF!C58</f>
        <v>1854.1228442169793</v>
      </c>
      <c r="D61" s="45">
        <f>ProjF!D61*MortF!D58</f>
        <v>1491.5188504772314</v>
      </c>
      <c r="E61" s="45">
        <f>ProjF!E61*MortF!E58</f>
        <v>2183.7804669126112</v>
      </c>
      <c r="F61" s="45">
        <f>ProjF!F61*MortF!F58</f>
        <v>1770.0138299416442</v>
      </c>
      <c r="G61" s="45">
        <f>ProjF!G61*MortF!G58</f>
        <v>2191.1047052967501</v>
      </c>
      <c r="H61" s="45">
        <f>ProjF!H61*MortF!H58</f>
        <v>1857.4484702084069</v>
      </c>
      <c r="I61" s="45">
        <f>ProjF!I61*MortF!I58</f>
        <v>1816.5358595781267</v>
      </c>
      <c r="J61" s="45">
        <f>ProjF!J61*MortF!J58</f>
        <v>2166.7429484090017</v>
      </c>
      <c r="K61" s="45">
        <f>ProjF!K61*MortF!K58</f>
        <v>1597.7087028793133</v>
      </c>
      <c r="L61" s="45">
        <f>ProjF!L61*MortF!L58</f>
        <v>1887.7099946782996</v>
      </c>
    </row>
    <row r="62" spans="1:12">
      <c r="A62" s="27">
        <v>54</v>
      </c>
      <c r="B62" s="45">
        <f>ProjF!B62*MortF!B59</f>
        <v>1878.4907648157539</v>
      </c>
      <c r="C62" s="45">
        <f>ProjF!C62*MortF!C59</f>
        <v>2523.1289879035076</v>
      </c>
      <c r="D62" s="45">
        <f>ProjF!D62*MortF!D59</f>
        <v>1948.1402581237862</v>
      </c>
      <c r="E62" s="45">
        <f>ProjF!E62*MortF!E59</f>
        <v>1567.3108444805628</v>
      </c>
      <c r="F62" s="45">
        <f>ProjF!F62*MortF!F59</f>
        <v>2294.9801640339724</v>
      </c>
      <c r="G62" s="45">
        <f>ProjF!G62*MortF!G59</f>
        <v>1860.3262104725372</v>
      </c>
      <c r="H62" s="45">
        <f>ProjF!H62*MortF!H59</f>
        <v>2302.4391749209644</v>
      </c>
      <c r="I62" s="45">
        <f>ProjF!I62*MortF!I59</f>
        <v>1952.0129114082511</v>
      </c>
      <c r="J62" s="45">
        <f>ProjF!J62*MortF!J59</f>
        <v>1909.192583007142</v>
      </c>
      <c r="K62" s="45">
        <f>ProjF!K62*MortF!K59</f>
        <v>2277.4665453861053</v>
      </c>
      <c r="L62" s="45">
        <f>ProjF!L62*MortF!L59</f>
        <v>1679.5003230224147</v>
      </c>
    </row>
    <row r="63" spans="1:12">
      <c r="A63" s="27">
        <v>55</v>
      </c>
      <c r="B63" s="45">
        <f>ProjF!B63*MortF!B60</f>
        <v>2034.6644591063161</v>
      </c>
      <c r="C63" s="45">
        <f>ProjF!C63*MortF!C60</f>
        <v>1966.6700839546381</v>
      </c>
      <c r="D63" s="45">
        <f>ProjF!D63*MortF!D60</f>
        <v>2641.8702144256908</v>
      </c>
      <c r="E63" s="45">
        <f>ProjF!E63*MortF!E60</f>
        <v>2040.0489754113535</v>
      </c>
      <c r="F63" s="45">
        <f>ProjF!F63*MortF!F60</f>
        <v>1641.4311021661183</v>
      </c>
      <c r="G63" s="45">
        <f>ProjF!G63*MortF!G60</f>
        <v>2403.7673552038341</v>
      </c>
      <c r="H63" s="45">
        <f>ProjF!H63*MortF!H60</f>
        <v>1948.1329627833118</v>
      </c>
      <c r="I63" s="45">
        <f>ProjF!I63*MortF!I60</f>
        <v>2411.3591026090503</v>
      </c>
      <c r="J63" s="45">
        <f>ProjF!J63*MortF!J60</f>
        <v>2044.5584726477884</v>
      </c>
      <c r="K63" s="45">
        <f>ProjF!K63*MortF!K60</f>
        <v>1999.9016114746394</v>
      </c>
      <c r="L63" s="45">
        <f>ProjF!L63*MortF!L60</f>
        <v>2385.8980656467334</v>
      </c>
    </row>
    <row r="64" spans="1:12">
      <c r="A64" s="27">
        <v>56</v>
      </c>
      <c r="B64" s="45">
        <f>ProjF!B64*MortF!B61</f>
        <v>2094.636641104411</v>
      </c>
      <c r="C64" s="45">
        <f>ProjF!C64*MortF!C61</f>
        <v>2143.783467136207</v>
      </c>
      <c r="D64" s="45">
        <f>ProjF!D64*MortF!D61</f>
        <v>2072.3977661950607</v>
      </c>
      <c r="E64" s="45">
        <f>ProjF!E64*MortF!E61</f>
        <v>2784.2308407427399</v>
      </c>
      <c r="F64" s="45">
        <f>ProjF!F64*MortF!F61</f>
        <v>2150.2314873784017</v>
      </c>
      <c r="G64" s="45">
        <f>ProjF!G64*MortF!G61</f>
        <v>1730.2819659550153</v>
      </c>
      <c r="H64" s="45">
        <f>ProjF!H64*MortF!H61</f>
        <v>2533.4140878153066</v>
      </c>
      <c r="I64" s="45">
        <f>ProjF!I64*MortF!I61</f>
        <v>2053.430756853425</v>
      </c>
      <c r="J64" s="45">
        <f>ProjF!J64*MortF!J61</f>
        <v>2541.9668357682403</v>
      </c>
      <c r="K64" s="45">
        <f>ProjF!K64*MortF!K61</f>
        <v>2155.5240761889754</v>
      </c>
      <c r="L64" s="45">
        <f>ProjF!L64*MortF!L61</f>
        <v>2108.6581926438475</v>
      </c>
    </row>
    <row r="65" spans="1:12">
      <c r="A65" s="27">
        <v>57</v>
      </c>
      <c r="B65" s="45">
        <f>ProjF!B65*MortF!B62</f>
        <v>2100.9408705001338</v>
      </c>
      <c r="C65" s="45">
        <f>ProjF!C65*MortF!C62</f>
        <v>2206.8625809118075</v>
      </c>
      <c r="D65" s="45">
        <f>ProjF!D65*MortF!D62</f>
        <v>2258.9447377982765</v>
      </c>
      <c r="E65" s="45">
        <f>ProjF!E65*MortF!E62</f>
        <v>2184.0091628974455</v>
      </c>
      <c r="F65" s="45">
        <f>ProjF!F65*MortF!F62</f>
        <v>2934.5521006160448</v>
      </c>
      <c r="G65" s="45">
        <f>ProjF!G65*MortF!G62</f>
        <v>2266.6041198606331</v>
      </c>
      <c r="H65" s="45">
        <f>ProjF!H65*MortF!H62</f>
        <v>1823.606069916081</v>
      </c>
      <c r="I65" s="45">
        <f>ProjF!I65*MortF!I62</f>
        <v>2670.3744135441952</v>
      </c>
      <c r="J65" s="45">
        <f>ProjF!J65*MortF!J62</f>
        <v>2164.694266102661</v>
      </c>
      <c r="K65" s="45">
        <f>ProjF!K65*MortF!K62</f>
        <v>2680.00523477466</v>
      </c>
      <c r="L65" s="45">
        <f>ProjF!L65*MortF!L62</f>
        <v>2272.8284725006838</v>
      </c>
    </row>
    <row r="66" spans="1:12">
      <c r="A66" s="27">
        <v>58</v>
      </c>
      <c r="B66" s="45">
        <f>ProjF!B66*MortF!B63</f>
        <v>2476.0537760861994</v>
      </c>
      <c r="C66" s="45">
        <f>ProjF!C66*MortF!C63</f>
        <v>2225.4824633565431</v>
      </c>
      <c r="D66" s="45">
        <f>ProjF!D66*MortF!D63</f>
        <v>2338.0229224407472</v>
      </c>
      <c r="E66" s="45">
        <f>ProjF!E66*MortF!E63</f>
        <v>2393.5397177608734</v>
      </c>
      <c r="F66" s="45">
        <f>ProjF!F66*MortF!F63</f>
        <v>2314.4591298562505</v>
      </c>
      <c r="G66" s="45">
        <f>ProjF!G66*MortF!G63</f>
        <v>3110.2508762244001</v>
      </c>
      <c r="H66" s="45">
        <f>ProjF!H66*MortF!H63</f>
        <v>2401.914311684101</v>
      </c>
      <c r="I66" s="45">
        <f>ProjF!I66*MortF!I63</f>
        <v>1932.7210683620574</v>
      </c>
      <c r="J66" s="45">
        <f>ProjF!J66*MortF!J63</f>
        <v>2830.5133687419921</v>
      </c>
      <c r="K66" s="45">
        <f>ProjF!K66*MortF!K63</f>
        <v>2294.7910117915058</v>
      </c>
      <c r="L66" s="45">
        <f>ProjF!L66*MortF!L63</f>
        <v>2841.4131902080353</v>
      </c>
    </row>
    <row r="67" spans="1:12">
      <c r="A67" s="27">
        <v>59</v>
      </c>
      <c r="B67" s="45">
        <f>ProjF!B67*MortF!B64</f>
        <v>2408.4747614267917</v>
      </c>
      <c r="C67" s="45">
        <f>ProjF!C67*MortF!C64</f>
        <v>2621.9586357452044</v>
      </c>
      <c r="D67" s="45">
        <f>ProjF!D67*MortF!D64</f>
        <v>2356.9965335345523</v>
      </c>
      <c r="E67" s="45">
        <f>ProjF!E67*MortF!E64</f>
        <v>2476.5712114159901</v>
      </c>
      <c r="F67" s="45">
        <f>ProjF!F67*MortF!F64</f>
        <v>2535.7609462217988</v>
      </c>
      <c r="G67" s="45">
        <f>ProjF!G67*MortF!G64</f>
        <v>2452.3427578482779</v>
      </c>
      <c r="H67" s="45">
        <f>ProjF!H67*MortF!H64</f>
        <v>3295.0395047240027</v>
      </c>
      <c r="I67" s="45">
        <f>ProjF!I67*MortF!I64</f>
        <v>2544.979387793946</v>
      </c>
      <c r="J67" s="45">
        <f>ProjF!J67*MortF!J64</f>
        <v>2048.1225886178026</v>
      </c>
      <c r="K67" s="45">
        <f>ProjF!K67*MortF!K64</f>
        <v>2999.9255419497072</v>
      </c>
      <c r="L67" s="45">
        <f>ProjF!L67*MortF!L64</f>
        <v>2432.4584679169939</v>
      </c>
    </row>
    <row r="68" spans="1:12">
      <c r="A68" s="27">
        <v>60</v>
      </c>
      <c r="B68" s="45">
        <f>ProjF!B68*MortF!B65</f>
        <v>2881.2626656143279</v>
      </c>
      <c r="C68" s="45">
        <f>ProjF!C68*MortF!C65</f>
        <v>2586.4638294015335</v>
      </c>
      <c r="D68" s="45">
        <f>ProjF!D68*MortF!D65</f>
        <v>2816.2136148338222</v>
      </c>
      <c r="E68" s="45">
        <f>ProjF!E68*MortF!E65</f>
        <v>2532.0499706791916</v>
      </c>
      <c r="F68" s="45">
        <f>ProjF!F68*MortF!F65</f>
        <v>2660.9449456185307</v>
      </c>
      <c r="G68" s="45">
        <f>ProjF!G68*MortF!G65</f>
        <v>2724.9800920321486</v>
      </c>
      <c r="H68" s="45">
        <f>ProjF!H68*MortF!H65</f>
        <v>2634.9693539367513</v>
      </c>
      <c r="I68" s="45">
        <f>ProjF!I68*MortF!I65</f>
        <v>3540.9706112119256</v>
      </c>
      <c r="J68" s="45">
        <f>ProjF!J68*MortF!J65</f>
        <v>2735.3416055011794</v>
      </c>
      <c r="K68" s="45">
        <f>ProjF!K68*MortF!K65</f>
        <v>2201.6445522764543</v>
      </c>
      <c r="L68" s="45">
        <f>ProjF!L68*MortF!L65</f>
        <v>3225.2551736385972</v>
      </c>
    </row>
    <row r="69" spans="1:12">
      <c r="A69" s="27">
        <v>61</v>
      </c>
      <c r="B69" s="45">
        <f>ProjF!B69*MortF!B66</f>
        <v>2122.5323062327952</v>
      </c>
      <c r="C69" s="45">
        <f>ProjF!C69*MortF!C66</f>
        <v>3052.7478813074908</v>
      </c>
      <c r="D69" s="45">
        <f>ProjF!D69*MortF!D66</f>
        <v>2740.9317422609602</v>
      </c>
      <c r="E69" s="45">
        <f>ProjF!E69*MortF!E66</f>
        <v>2984.9636328504234</v>
      </c>
      <c r="F69" s="45">
        <f>ProjF!F69*MortF!F66</f>
        <v>2684.2646368004425</v>
      </c>
      <c r="G69" s="45">
        <f>ProjF!G69*MortF!G66</f>
        <v>2821.412409577476</v>
      </c>
      <c r="H69" s="45">
        <f>ProjF!H69*MortF!H66</f>
        <v>2888.955601616919</v>
      </c>
      <c r="I69" s="45">
        <f>ProjF!I69*MortF!I66</f>
        <v>2794.0088420211764</v>
      </c>
      <c r="J69" s="45">
        <f>ProjF!J69*MortF!J66</f>
        <v>3755.3232348014312</v>
      </c>
      <c r="K69" s="45">
        <f>ProjF!K69*MortF!K66</f>
        <v>2901.399525906646</v>
      </c>
      <c r="L69" s="45">
        <f>ProjF!L69*MortF!L66</f>
        <v>2335.6746452481566</v>
      </c>
    </row>
    <row r="70" spans="1:12">
      <c r="A70" s="27">
        <v>62</v>
      </c>
      <c r="B70" s="45">
        <f>ProjF!B70*MortF!B67</f>
        <v>2606.8418334790726</v>
      </c>
      <c r="C70" s="45">
        <f>ProjF!C70*MortF!C67</f>
        <v>2242.8102889150528</v>
      </c>
      <c r="D70" s="45">
        <f>ProjF!D70*MortF!D67</f>
        <v>3226.4199993185744</v>
      </c>
      <c r="E70" s="45">
        <f>ProjF!E70*MortF!E67</f>
        <v>2897.461200048429</v>
      </c>
      <c r="F70" s="45">
        <f>ProjF!F70*MortF!F67</f>
        <v>3156.0630493255749</v>
      </c>
      <c r="G70" s="45">
        <f>ProjF!G70*MortF!G67</f>
        <v>2838.6836831684773</v>
      </c>
      <c r="H70" s="45">
        <f>ProjF!H70*MortF!H67</f>
        <v>2983.4057892643809</v>
      </c>
      <c r="I70" s="45">
        <f>ProjF!I70*MortF!I67</f>
        <v>3055.4025186541494</v>
      </c>
      <c r="J70" s="45">
        <f>ProjF!J70*MortF!J67</f>
        <v>2955.528076340292</v>
      </c>
      <c r="K70" s="45">
        <f>ProjF!K70*MortF!K67</f>
        <v>3973.1263623543518</v>
      </c>
      <c r="L70" s="45">
        <f>ProjF!L70*MortF!L67</f>
        <v>3070.2120514277103</v>
      </c>
    </row>
    <row r="71" spans="1:12">
      <c r="A71" s="27">
        <v>63</v>
      </c>
      <c r="B71" s="45">
        <f>ProjF!B71*MortF!B68</f>
        <v>2782.9448335441443</v>
      </c>
      <c r="C71" s="45">
        <f>ProjF!C71*MortF!C68</f>
        <v>2760.5968690506411</v>
      </c>
      <c r="D71" s="45">
        <f>ProjF!D71*MortF!D68</f>
        <v>2375.6429235142159</v>
      </c>
      <c r="E71" s="45">
        <f>ProjF!E71*MortF!E68</f>
        <v>3418.2776678818873</v>
      </c>
      <c r="F71" s="45">
        <f>ProjF!F71*MortF!F68</f>
        <v>3070.4316906826057</v>
      </c>
      <c r="G71" s="45">
        <f>ProjF!G71*MortF!G68</f>
        <v>3345.1875998825399</v>
      </c>
      <c r="H71" s="45">
        <f>ProjF!H71*MortF!H68</f>
        <v>3008.5251434938259</v>
      </c>
      <c r="I71" s="45">
        <f>ProjF!I71*MortF!I68</f>
        <v>3162.5574735768987</v>
      </c>
      <c r="J71" s="45">
        <f>ProjF!J71*MortF!J68</f>
        <v>3239.527947792963</v>
      </c>
      <c r="K71" s="45">
        <f>ProjF!K71*MortF!K68</f>
        <v>3134.2482416328371</v>
      </c>
      <c r="L71" s="45">
        <f>ProjF!L71*MortF!L68</f>
        <v>4214.1844534538704</v>
      </c>
    </row>
    <row r="72" spans="1:12">
      <c r="A72" s="27">
        <v>64</v>
      </c>
      <c r="B72" s="45">
        <f>ProjF!B72*MortF!B69</f>
        <v>2263.3853851862218</v>
      </c>
      <c r="C72" s="45">
        <f>ProjF!C72*MortF!C69</f>
        <v>2949.142386555036</v>
      </c>
      <c r="D72" s="45">
        <f>ProjF!D72*MortF!D69</f>
        <v>2926.2011293634682</v>
      </c>
      <c r="E72" s="45">
        <f>ProjF!E72*MortF!E69</f>
        <v>2518.7765328591045</v>
      </c>
      <c r="F72" s="45">
        <f>ProjF!F72*MortF!F69</f>
        <v>3625.1036412868843</v>
      </c>
      <c r="G72" s="45">
        <f>ProjF!G72*MortF!G69</f>
        <v>3256.9758235560689</v>
      </c>
      <c r="H72" s="45">
        <f>ProjF!H72*MortF!H69</f>
        <v>3548.1844753719738</v>
      </c>
      <c r="I72" s="45">
        <f>ProjF!I72*MortF!I69</f>
        <v>3191.8132584367431</v>
      </c>
      <c r="J72" s="45">
        <f>ProjF!J72*MortF!J69</f>
        <v>3355.9686633793453</v>
      </c>
      <c r="K72" s="45">
        <f>ProjF!K72*MortF!K69</f>
        <v>3438.3844226678671</v>
      </c>
      <c r="L72" s="45">
        <f>ProjF!L72*MortF!L69</f>
        <v>3327.3383798591658</v>
      </c>
    </row>
    <row r="73" spans="1:12">
      <c r="A73" s="27">
        <v>65</v>
      </c>
      <c r="B73" s="45">
        <f>ProjF!B73*MortF!B70</f>
        <v>3014.966501870977</v>
      </c>
      <c r="C73" s="45">
        <f>ProjF!C73*MortF!C70</f>
        <v>2397.3526929389436</v>
      </c>
      <c r="D73" s="45">
        <f>ProjF!D73*MortF!D70</f>
        <v>3124.5686848873988</v>
      </c>
      <c r="E73" s="45">
        <f>ProjF!E73*MortF!E70</f>
        <v>3101.1044809700929</v>
      </c>
      <c r="F73" s="45">
        <f>ProjF!F73*MortF!F70</f>
        <v>2670.034106393965</v>
      </c>
      <c r="G73" s="45">
        <f>ProjF!G73*MortF!G70</f>
        <v>3843.7901855595123</v>
      </c>
      <c r="H73" s="45">
        <f>ProjF!H73*MortF!H70</f>
        <v>3453.2992605885011</v>
      </c>
      <c r="I73" s="45">
        <f>ProjF!I73*MortF!I70</f>
        <v>3762.9952447585533</v>
      </c>
      <c r="J73" s="45">
        <f>ProjF!J73*MortF!J70</f>
        <v>3385.8680452437052</v>
      </c>
      <c r="K73" s="45">
        <f>ProjF!K73*MortF!K70</f>
        <v>3560.8434075897189</v>
      </c>
      <c r="L73" s="45">
        <f>ProjF!L73*MortF!L70</f>
        <v>3649.1292752942286</v>
      </c>
    </row>
    <row r="74" spans="1:12">
      <c r="A74" s="27">
        <v>66</v>
      </c>
      <c r="B74" s="45">
        <f>ProjF!B74*MortF!B71</f>
        <v>2509.681776529831</v>
      </c>
      <c r="C74" s="45">
        <f>ProjF!C74*MortF!C71</f>
        <v>3210.207072126746</v>
      </c>
      <c r="D74" s="45">
        <f>ProjF!D74*MortF!D71</f>
        <v>2553.3798378797242</v>
      </c>
      <c r="E74" s="45">
        <f>ProjF!E74*MortF!E71</f>
        <v>3328.9186510026748</v>
      </c>
      <c r="F74" s="45">
        <f>ProjF!F74*MortF!F71</f>
        <v>3304.8813881294527</v>
      </c>
      <c r="G74" s="45">
        <f>ProjF!G74*MortF!G71</f>
        <v>2846.2923218819187</v>
      </c>
      <c r="H74" s="45">
        <f>ProjF!H74*MortF!H71</f>
        <v>4097.4499516116402</v>
      </c>
      <c r="I74" s="45">
        <f>ProjF!I74*MortF!I71</f>
        <v>3682.1943217168673</v>
      </c>
      <c r="J74" s="45">
        <f>ProjF!J74*MortF!J71</f>
        <v>4013.485218220449</v>
      </c>
      <c r="K74" s="45">
        <f>ProjF!K74*MortF!K71</f>
        <v>3612.1902754660437</v>
      </c>
      <c r="L74" s="45">
        <f>ProjF!L74*MortF!L71</f>
        <v>3799.8216651112298</v>
      </c>
    </row>
    <row r="75" spans="1:12">
      <c r="A75" s="27">
        <v>67</v>
      </c>
      <c r="B75" s="45">
        <f>ProjF!B75*MortF!B72</f>
        <v>2951.7868369052258</v>
      </c>
      <c r="C75" s="45">
        <f>ProjF!C75*MortF!C72</f>
        <v>2681.3044572648378</v>
      </c>
      <c r="D75" s="45">
        <f>ProjF!D75*MortF!D72</f>
        <v>3430.8966883278072</v>
      </c>
      <c r="E75" s="45">
        <f>ProjF!E75*MortF!E72</f>
        <v>2729.8165017730207</v>
      </c>
      <c r="F75" s="45">
        <f>ProjF!F75*MortF!F72</f>
        <v>3560.0906635787728</v>
      </c>
      <c r="G75" s="45">
        <f>ProjF!G75*MortF!G72</f>
        <v>3535.4939555998344</v>
      </c>
      <c r="H75" s="45">
        <f>ProjF!H75*MortF!H72</f>
        <v>3044.9335205776092</v>
      </c>
      <c r="I75" s="45">
        <f>ProjF!I75*MortF!I72</f>
        <v>4384.7324518979058</v>
      </c>
      <c r="J75" s="45">
        <f>ProjF!J75*MortF!J72</f>
        <v>3941.5220030821642</v>
      </c>
      <c r="K75" s="45">
        <f>ProjF!K75*MortF!K72</f>
        <v>4297.3774179795701</v>
      </c>
      <c r="L75" s="45">
        <f>ProjF!L75*MortF!L72</f>
        <v>3868.7786047176801</v>
      </c>
    </row>
    <row r="76" spans="1:12">
      <c r="A76" s="27">
        <v>68</v>
      </c>
      <c r="B76" s="45">
        <f>ProjF!B76*MortF!B73</f>
        <v>3027.9799127766091</v>
      </c>
      <c r="C76" s="45">
        <f>ProjF!C76*MortF!C73</f>
        <v>3163.9071426512683</v>
      </c>
      <c r="D76" s="45">
        <f>ProjF!D76*MortF!D73</f>
        <v>2875.0704162965958</v>
      </c>
      <c r="E76" s="45">
        <f>ProjF!E76*MortF!E73</f>
        <v>3680.183821784206</v>
      </c>
      <c r="F76" s="45">
        <f>ProjF!F76*MortF!F73</f>
        <v>2929.2122541623235</v>
      </c>
      <c r="G76" s="45">
        <f>ProjF!G76*MortF!G73</f>
        <v>3821.4665711163289</v>
      </c>
      <c r="H76" s="45">
        <f>ProjF!H76*MortF!H73</f>
        <v>3795.2298567129988</v>
      </c>
      <c r="I76" s="45">
        <f>ProjF!I76*MortF!I73</f>
        <v>3269.7278442964716</v>
      </c>
      <c r="J76" s="45">
        <f>ProjF!J76*MortF!J73</f>
        <v>4709.9793371133983</v>
      </c>
      <c r="K76" s="45">
        <f>ProjF!K76*MortF!K73</f>
        <v>4235.243386551424</v>
      </c>
      <c r="L76" s="45">
        <f>ProjF!L76*MortF!L73</f>
        <v>4619.052766085334</v>
      </c>
    </row>
    <row r="77" spans="1:12">
      <c r="A77" s="27">
        <v>69</v>
      </c>
      <c r="B77" s="45">
        <f>ProjF!B77*MortF!B74</f>
        <v>2488.3200566520336</v>
      </c>
      <c r="C77" s="45">
        <f>ProjF!C77*MortF!C74</f>
        <v>3254.0626179412579</v>
      </c>
      <c r="D77" s="45">
        <f>ProjF!D77*MortF!D74</f>
        <v>3401.5708891784311</v>
      </c>
      <c r="E77" s="45">
        <f>ProjF!E77*MortF!E74</f>
        <v>3092.3067625242916</v>
      </c>
      <c r="F77" s="45">
        <f>ProjF!F77*MortF!F74</f>
        <v>3959.8378843422443</v>
      </c>
      <c r="G77" s="45">
        <f>ProjF!G77*MortF!G74</f>
        <v>3153.0305899449054</v>
      </c>
      <c r="H77" s="45">
        <f>ProjF!H77*MortF!H74</f>
        <v>4113.8055499685897</v>
      </c>
      <c r="I77" s="45">
        <f>ProjF!I77*MortF!I74</f>
        <v>4087.0948445856061</v>
      </c>
      <c r="J77" s="45">
        <f>ProjF!J77*MortF!J74</f>
        <v>3522.4678826693203</v>
      </c>
      <c r="K77" s="45">
        <f>ProjF!K77*MortF!K74</f>
        <v>5075.8550975613816</v>
      </c>
      <c r="L77" s="45">
        <f>ProjF!L77*MortF!L74</f>
        <v>4565.8268841174076</v>
      </c>
    </row>
    <row r="78" spans="1:12">
      <c r="A78" s="27">
        <v>70</v>
      </c>
      <c r="B78" s="45">
        <f>ProjF!B78*MortF!B75</f>
        <v>4528.3936956287434</v>
      </c>
      <c r="C78" s="45">
        <f>ProjF!C78*MortF!C75</f>
        <v>2681.7636808418183</v>
      </c>
      <c r="D78" s="45">
        <f>ProjF!D78*MortF!D75</f>
        <v>3508.6943552990247</v>
      </c>
      <c r="E78" s="45">
        <f>ProjF!E78*MortF!E75</f>
        <v>3669.4363341027442</v>
      </c>
      <c r="F78" s="45">
        <f>ProjF!F78*MortF!F75</f>
        <v>3337.3177830243408</v>
      </c>
      <c r="G78" s="45">
        <f>ProjF!G78*MortF!G75</f>
        <v>4275.4580777397041</v>
      </c>
      <c r="H78" s="45">
        <f>ProjF!H78*MortF!H75</f>
        <v>3404.7878675495749</v>
      </c>
      <c r="I78" s="45">
        <f>ProjF!I78*MortF!I75</f>
        <v>4444.1484891097753</v>
      </c>
      <c r="J78" s="45">
        <f>ProjF!J78*MortF!J75</f>
        <v>4417.1057449084738</v>
      </c>
      <c r="K78" s="45">
        <f>ProjF!K78*MortF!K75</f>
        <v>3808.4115435332496</v>
      </c>
      <c r="L78" s="45">
        <f>ProjF!L78*MortF!L75</f>
        <v>5490.0384440563867</v>
      </c>
    </row>
    <row r="79" spans="1:12">
      <c r="A79" s="27">
        <v>71</v>
      </c>
      <c r="B79" s="45">
        <f>ProjF!B79*MortF!B76</f>
        <v>3178.5884326669425</v>
      </c>
      <c r="C79" s="45">
        <f>ProjF!C79*MortF!C76</f>
        <v>4875.9639680682858</v>
      </c>
      <c r="D79" s="45">
        <f>ProjF!D79*MortF!D76</f>
        <v>2889.1404408572484</v>
      </c>
      <c r="E79" s="45">
        <f>ProjF!E79*MortF!E76</f>
        <v>3781.9838992723053</v>
      </c>
      <c r="F79" s="45">
        <f>ProjF!F79*MortF!F76</f>
        <v>3957.252705516446</v>
      </c>
      <c r="G79" s="45">
        <f>ProjF!G79*MortF!G76</f>
        <v>3600.8640794019225</v>
      </c>
      <c r="H79" s="45">
        <f>ProjF!H79*MortF!H76</f>
        <v>4613.9438401682573</v>
      </c>
      <c r="I79" s="45">
        <f>ProjF!I79*MortF!I76</f>
        <v>3676.0901757026909</v>
      </c>
      <c r="J79" s="45">
        <f>ProjF!J79*MortF!J76</f>
        <v>4800.4930804248834</v>
      </c>
      <c r="K79" s="45">
        <f>ProjF!K79*MortF!K76</f>
        <v>4773.436525929822</v>
      </c>
      <c r="L79" s="45">
        <f>ProjF!L79*MortF!L76</f>
        <v>4117.4497679747801</v>
      </c>
    </row>
    <row r="80" spans="1:12">
      <c r="A80" s="27">
        <v>72</v>
      </c>
      <c r="B80" s="45">
        <f>ProjF!B80*MortF!B77</f>
        <v>5095.0121034417098</v>
      </c>
      <c r="C80" s="45">
        <f>ProjF!C80*MortF!C77</f>
        <v>3419.868193335803</v>
      </c>
      <c r="D80" s="45">
        <f>ProjF!D80*MortF!D77</f>
        <v>5249.2560912243443</v>
      </c>
      <c r="E80" s="45">
        <f>ProjF!E80*MortF!E77</f>
        <v>3112.1569973762153</v>
      </c>
      <c r="F80" s="45">
        <f>ProjF!F80*MortF!F77</f>
        <v>4076.2576734625786</v>
      </c>
      <c r="G80" s="45">
        <f>ProjF!G80*MortF!G77</f>
        <v>4267.5493661730252</v>
      </c>
      <c r="H80" s="45">
        <f>ProjF!H80*MortF!H77</f>
        <v>3884.1799125932907</v>
      </c>
      <c r="I80" s="45">
        <f>ProjF!I80*MortF!I77</f>
        <v>4979.6443089012309</v>
      </c>
      <c r="J80" s="45">
        <f>ProjF!J80*MortF!J77</f>
        <v>3969.5349209819024</v>
      </c>
      <c r="K80" s="45">
        <f>ProjF!K80*MortF!K77</f>
        <v>5186.3398145226874</v>
      </c>
      <c r="L80" s="45">
        <f>ProjF!L80*MortF!L77</f>
        <v>5159.6741063650788</v>
      </c>
    </row>
    <row r="81" spans="1:12">
      <c r="A81" s="27">
        <v>73</v>
      </c>
      <c r="B81" s="45">
        <f>ProjF!B81*MortF!B78</f>
        <v>5342.0140763839318</v>
      </c>
      <c r="C81" s="45">
        <f>ProjF!C81*MortF!C78</f>
        <v>5472.7388011918219</v>
      </c>
      <c r="D81" s="45">
        <f>ProjF!D81*MortF!D78</f>
        <v>3675.9206373111538</v>
      </c>
      <c r="E81" s="45">
        <f>ProjF!E81*MortF!E78</f>
        <v>5646.0436850360911</v>
      </c>
      <c r="F81" s="45">
        <f>ProjF!F81*MortF!F78</f>
        <v>3349.5798791857355</v>
      </c>
      <c r="G81" s="45">
        <f>ProjF!G81*MortF!G78</f>
        <v>4390.011761470485</v>
      </c>
      <c r="H81" s="45">
        <f>ProjF!H81*MortF!H78</f>
        <v>4597.5028613839031</v>
      </c>
      <c r="I81" s="45">
        <f>ProjF!I81*MortF!I78</f>
        <v>4187.0418876657204</v>
      </c>
      <c r="J81" s="45">
        <f>ProjF!J81*MortF!J78</f>
        <v>5371.1098472668882</v>
      </c>
      <c r="K81" s="45">
        <f>ProjF!K81*MortF!K78</f>
        <v>4284.0693329051383</v>
      </c>
      <c r="L81" s="45">
        <f>ProjF!L81*MortF!L78</f>
        <v>5600.4453679568069</v>
      </c>
    </row>
    <row r="82" spans="1:12">
      <c r="A82" s="27">
        <v>74</v>
      </c>
      <c r="B82" s="45">
        <f>ProjF!B82*MortF!B79</f>
        <v>5573.7690394000147</v>
      </c>
      <c r="C82" s="45">
        <f>ProjF!C82*MortF!C79</f>
        <v>5726.9077307240614</v>
      </c>
      <c r="D82" s="45">
        <f>ProjF!D82*MortF!D79</f>
        <v>5871.6147541972286</v>
      </c>
      <c r="E82" s="45">
        <f>ProjF!E82*MortF!E79</f>
        <v>3946.8264896303913</v>
      </c>
      <c r="F82" s="45">
        <f>ProjF!F82*MortF!F79</f>
        <v>6066.6207265328212</v>
      </c>
      <c r="G82" s="45">
        <f>ProjF!G82*MortF!G79</f>
        <v>3601.6830984906132</v>
      </c>
      <c r="H82" s="45">
        <f>ProjF!H82*MortF!H79</f>
        <v>4722.3329813025248</v>
      </c>
      <c r="I82" s="45">
        <f>ProjF!I82*MortF!I79</f>
        <v>4948.9524139029336</v>
      </c>
      <c r="J82" s="45">
        <f>ProjF!J82*MortF!J79</f>
        <v>4510.1523482217699</v>
      </c>
      <c r="K82" s="45">
        <f>ProjF!K82*MortF!K79</f>
        <v>5789.3935202760504</v>
      </c>
      <c r="L82" s="45">
        <f>ProjF!L82*MortF!L79</f>
        <v>4620.6529135806904</v>
      </c>
    </row>
    <row r="83" spans="1:12">
      <c r="A83" s="27">
        <v>75</v>
      </c>
      <c r="B83" s="45">
        <f>ProjF!B83*MortF!B80</f>
        <v>6269.1809589595432</v>
      </c>
      <c r="C83" s="45">
        <f>ProjF!C83*MortF!C80</f>
        <v>5937.6567927674505</v>
      </c>
      <c r="D83" s="45">
        <f>ProjF!D83*MortF!D80</f>
        <v>6106.1963532036261</v>
      </c>
      <c r="E83" s="45">
        <f>ProjF!E83*MortF!E80</f>
        <v>6265.88991417534</v>
      </c>
      <c r="F83" s="45">
        <f>ProjF!F83*MortF!F80</f>
        <v>4215.3952275470947</v>
      </c>
      <c r="G83" s="45">
        <f>ProjF!G83*MortF!G80</f>
        <v>6484.7442031069559</v>
      </c>
      <c r="H83" s="45">
        <f>ProjF!H83*MortF!H80</f>
        <v>3851.8496541681084</v>
      </c>
      <c r="I83" s="45">
        <f>ProjF!I83*MortF!I80</f>
        <v>5054.3140346561013</v>
      </c>
      <c r="J83" s="45">
        <f>ProjF!J83*MortF!J80</f>
        <v>5300.9276140572256</v>
      </c>
      <c r="K83" s="45">
        <f>ProjF!K83*MortF!K80</f>
        <v>4834.5295273778502</v>
      </c>
      <c r="L83" s="45">
        <f>ProjF!L83*MortF!L80</f>
        <v>6210.2937040328816</v>
      </c>
    </row>
    <row r="84" spans="1:12">
      <c r="A84" s="27">
        <v>76</v>
      </c>
      <c r="B84" s="45">
        <f>ProjF!B84*MortF!B81</f>
        <v>5977.1284046165347</v>
      </c>
      <c r="C84" s="45">
        <f>ProjF!C84*MortF!C81</f>
        <v>6675.2579389249431</v>
      </c>
      <c r="D84" s="45">
        <f>ProjF!D84*MortF!D81</f>
        <v>6328.6248530032153</v>
      </c>
      <c r="E84" s="45">
        <f>ProjF!E84*MortF!E81</f>
        <v>6514.6459494463352</v>
      </c>
      <c r="F84" s="45">
        <f>ProjF!F84*MortF!F81</f>
        <v>6691.4105845788827</v>
      </c>
      <c r="G84" s="45">
        <f>ProjF!G84*MortF!G81</f>
        <v>4505.85746020637</v>
      </c>
      <c r="H84" s="45">
        <f>ProjF!H84*MortF!H81</f>
        <v>6935.8075550184949</v>
      </c>
      <c r="I84" s="45">
        <f>ProjF!I84*MortF!I81</f>
        <v>4123.4601534887543</v>
      </c>
      <c r="J84" s="45">
        <f>ProjF!J84*MortF!J81</f>
        <v>5415.4299662652957</v>
      </c>
      <c r="K84" s="45">
        <f>ProjF!K84*MortF!K81</f>
        <v>5684.4842530220349</v>
      </c>
      <c r="L84" s="45">
        <f>ProjF!L84*MortF!L81</f>
        <v>5188.6260156734252</v>
      </c>
    </row>
    <row r="85" spans="1:12">
      <c r="A85" s="27">
        <v>77</v>
      </c>
      <c r="B85" s="45">
        <f>ProjF!B85*MortF!B82</f>
        <v>5869.067830635734</v>
      </c>
      <c r="C85" s="45">
        <f>ProjF!C85*MortF!C82</f>
        <v>6331.5540445727411</v>
      </c>
      <c r="D85" s="45">
        <f>ProjF!D85*MortF!D82</f>
        <v>7079.2144575943939</v>
      </c>
      <c r="E85" s="45">
        <f>ProjF!E85*MortF!E82</f>
        <v>6719.1256372627868</v>
      </c>
      <c r="F85" s="45">
        <f>ProjF!F85*MortF!F82</f>
        <v>6924.1756178305432</v>
      </c>
      <c r="G85" s="45">
        <f>ProjF!G85*MortF!G82</f>
        <v>7119.6160471128915</v>
      </c>
      <c r="H85" s="45">
        <f>ProjF!H85*MortF!H82</f>
        <v>4797.7460528126039</v>
      </c>
      <c r="I85" s="45">
        <f>ProjF!I85*MortF!I82</f>
        <v>7392.6502676997625</v>
      </c>
      <c r="J85" s="45">
        <f>ProjF!J85*MortF!J82</f>
        <v>4399.433193735561</v>
      </c>
      <c r="K85" s="45">
        <f>ProjF!K85*MortF!K82</f>
        <v>5783.4696042314499</v>
      </c>
      <c r="L85" s="45">
        <f>ProjF!L85*MortF!L82</f>
        <v>6076.5386067237405</v>
      </c>
    </row>
    <row r="86" spans="1:12">
      <c r="A86" s="27">
        <v>78</v>
      </c>
      <c r="B86" s="45">
        <f>ProjF!B86*MortF!B83</f>
        <v>8172.1461218210388</v>
      </c>
      <c r="C86" s="45">
        <f>ProjF!C86*MortF!C83</f>
        <v>6172.6603803501093</v>
      </c>
      <c r="D86" s="45">
        <f>ProjF!D86*MortF!D83</f>
        <v>6667.8326577877306</v>
      </c>
      <c r="E86" s="45">
        <f>ProjF!E86*MortF!E83</f>
        <v>7464.7578527701316</v>
      </c>
      <c r="F86" s="45">
        <f>ProjF!F86*MortF!F83</f>
        <v>7093.903308541815</v>
      </c>
      <c r="G86" s="45">
        <f>ProjF!G86*MortF!G83</f>
        <v>7319.2803531249201</v>
      </c>
      <c r="H86" s="45">
        <f>ProjF!H86*MortF!H83</f>
        <v>7532.5527504215324</v>
      </c>
      <c r="I86" s="45">
        <f>ProjF!I86*MortF!I83</f>
        <v>5081.9404855879284</v>
      </c>
      <c r="J86" s="45">
        <f>ProjF!J86*MortF!J83</f>
        <v>7839.4564127409167</v>
      </c>
      <c r="K86" s="45">
        <f>ProjF!K86*MortF!K83</f>
        <v>4670.4971187668743</v>
      </c>
      <c r="L86" s="45">
        <f>ProjF!L86*MortF!L83</f>
        <v>6146.4294727502484</v>
      </c>
    </row>
    <row r="87" spans="1:12">
      <c r="A87" s="27">
        <v>79</v>
      </c>
      <c r="B87" s="45">
        <f>ProjF!B87*MortF!B84</f>
        <v>4647.7414629760779</v>
      </c>
      <c r="C87" s="45">
        <f>ProjF!C87*MortF!C84</f>
        <v>8523.6635814032434</v>
      </c>
      <c r="D87" s="45">
        <f>ProjF!D87*MortF!D84</f>
        <v>6447.8644281740299</v>
      </c>
      <c r="E87" s="45">
        <f>ProjF!E87*MortF!E84</f>
        <v>6975.325067365472</v>
      </c>
      <c r="F87" s="45">
        <f>ProjF!F87*MortF!F84</f>
        <v>7820.1504352243428</v>
      </c>
      <c r="G87" s="45">
        <f>ProjF!G87*MortF!G84</f>
        <v>7441.9732884062742</v>
      </c>
      <c r="H87" s="45">
        <f>ProjF!H87*MortF!H84</f>
        <v>7686.5263354682565</v>
      </c>
      <c r="I87" s="45">
        <f>ProjF!I87*MortF!I84</f>
        <v>7921.0555917840984</v>
      </c>
      <c r="J87" s="45">
        <f>ProjF!J87*MortF!J84</f>
        <v>5350.9928779029324</v>
      </c>
      <c r="K87" s="45">
        <f>ProjF!K87*MortF!K84</f>
        <v>8264.9429842775098</v>
      </c>
      <c r="L87" s="45">
        <f>ProjF!L87*MortF!L84</f>
        <v>4930.054685008221</v>
      </c>
    </row>
    <row r="88" spans="1:12">
      <c r="A88" s="27">
        <v>80</v>
      </c>
      <c r="B88" s="45">
        <f>ProjF!B88*MortF!B85</f>
        <v>8338.0983625790977</v>
      </c>
      <c r="C88" s="45">
        <f>ProjF!C88*MortF!C85</f>
        <v>4804.7723516248379</v>
      </c>
      <c r="D88" s="45">
        <f>ProjF!D88*MortF!D85</f>
        <v>8826.8240784136233</v>
      </c>
      <c r="E88" s="45">
        <f>ProjF!E88*MortF!E85</f>
        <v>6688.3913759203042</v>
      </c>
      <c r="F88" s="45">
        <f>ProjF!F88*MortF!F85</f>
        <v>7247.340847189439</v>
      </c>
      <c r="G88" s="45">
        <f>ProjF!G88*MortF!G85</f>
        <v>8138.0279375961391</v>
      </c>
      <c r="H88" s="45">
        <f>ProjF!H88*MortF!H85</f>
        <v>7754.1654470094954</v>
      </c>
      <c r="I88" s="45">
        <f>ProjF!I88*MortF!I85</f>
        <v>8021.1909563713234</v>
      </c>
      <c r="J88" s="45">
        <f>ProjF!J88*MortF!J85</f>
        <v>8278.2027700398448</v>
      </c>
      <c r="K88" s="45">
        <f>ProjF!K88*MortF!K85</f>
        <v>5600.3427323021315</v>
      </c>
      <c r="L88" s="45">
        <f>ProjF!L88*MortF!L85</f>
        <v>8662.2512140620311</v>
      </c>
    </row>
    <row r="89" spans="1:12">
      <c r="A89" s="27">
        <v>81</v>
      </c>
      <c r="B89" s="45">
        <f>ProjF!B89*MortF!B86</f>
        <v>5222.6143022737615</v>
      </c>
      <c r="C89" s="45">
        <f>ProjF!C89*MortF!C86</f>
        <v>8503.1529709261522</v>
      </c>
      <c r="D89" s="45">
        <f>ProjF!D89*MortF!D86</f>
        <v>4909.5423217421157</v>
      </c>
      <c r="E89" s="45">
        <f>ProjF!E89*MortF!E86</f>
        <v>9036.6013090056276</v>
      </c>
      <c r="F89" s="45">
        <f>ProjF!F89*MortF!F86</f>
        <v>6860.1352620947673</v>
      </c>
      <c r="G89" s="45">
        <f>ProjF!G89*MortF!G86</f>
        <v>7446.9520166646107</v>
      </c>
      <c r="H89" s="45">
        <f>ProjF!H89*MortF!H86</f>
        <v>8374.4866632033009</v>
      </c>
      <c r="I89" s="45">
        <f>ProjF!I89*MortF!I86</f>
        <v>7993.381338749924</v>
      </c>
      <c r="J89" s="45">
        <f>ProjF!J89*MortF!J86</f>
        <v>8282.6744887239365</v>
      </c>
      <c r="K89" s="45">
        <f>ProjF!K89*MortF!K86</f>
        <v>8562.1820486813322</v>
      </c>
      <c r="L89" s="45">
        <f>ProjF!L89*MortF!L86</f>
        <v>5801.7713107044528</v>
      </c>
    </row>
    <row r="90" spans="1:12">
      <c r="A90" s="27">
        <v>82</v>
      </c>
      <c r="B90" s="45">
        <f>ProjF!B90*MortF!B87</f>
        <v>7570.374465200005</v>
      </c>
      <c r="C90" s="45">
        <f>ProjF!C90*MortF!C87</f>
        <v>5255.6974561049237</v>
      </c>
      <c r="D90" s="45">
        <f>ProjF!D90*MortF!D87</f>
        <v>8576.2585390663899</v>
      </c>
      <c r="E90" s="45">
        <f>ProjF!E90*MortF!E87</f>
        <v>4962.5870195255275</v>
      </c>
      <c r="F90" s="45">
        <f>ProjF!F90*MortF!F87</f>
        <v>9153.6867854536031</v>
      </c>
      <c r="G90" s="45">
        <f>ProjF!G90*MortF!G87</f>
        <v>6963.421485195584</v>
      </c>
      <c r="H90" s="45">
        <f>ProjF!H90*MortF!H87</f>
        <v>7572.0728743921727</v>
      </c>
      <c r="I90" s="45">
        <f>ProjF!I90*MortF!I87</f>
        <v>8532.1037927602119</v>
      </c>
      <c r="J90" s="45">
        <f>ProjF!J90*MortF!J87</f>
        <v>8159.5645536873253</v>
      </c>
      <c r="K90" s="45">
        <f>ProjF!K90*MortF!K87</f>
        <v>8470.7728754810832</v>
      </c>
      <c r="L90" s="45">
        <f>ProjF!L90*MortF!L87</f>
        <v>8772.6543286662454</v>
      </c>
    </row>
    <row r="91" spans="1:12">
      <c r="A91" s="27">
        <v>83</v>
      </c>
      <c r="B91" s="45">
        <f>ProjF!B91*MortF!B88</f>
        <v>7982.201157341975</v>
      </c>
      <c r="C91" s="45">
        <f>ProjF!C91*MortF!C88</f>
        <v>7508.8618925573292</v>
      </c>
      <c r="D91" s="45">
        <f>ProjF!D91*MortF!D88</f>
        <v>5226.3410095048293</v>
      </c>
      <c r="E91" s="45">
        <f>ProjF!E91*MortF!E88</f>
        <v>8549.5981815885571</v>
      </c>
      <c r="F91" s="45">
        <f>ProjF!F91*MortF!F88</f>
        <v>4959.1488168935666</v>
      </c>
      <c r="G91" s="45">
        <f>ProjF!G91*MortF!G88</f>
        <v>9168.9118082144996</v>
      </c>
      <c r="H91" s="45">
        <f>ProjF!H91*MortF!H88</f>
        <v>6988.9307542670613</v>
      </c>
      <c r="I91" s="45">
        <f>ProjF!I91*MortF!I88</f>
        <v>7616.9748941969856</v>
      </c>
      <c r="J91" s="45">
        <f>ProjF!J91*MortF!J88</f>
        <v>8601.554276894487</v>
      </c>
      <c r="K91" s="45">
        <f>ProjF!K91*MortF!K88</f>
        <v>8243.5639504342726</v>
      </c>
      <c r="L91" s="45">
        <f>ProjF!L91*MortF!L88</f>
        <v>8575.7715562491267</v>
      </c>
    </row>
    <row r="92" spans="1:12">
      <c r="A92" s="27">
        <v>84</v>
      </c>
      <c r="B92" s="45">
        <f>ProjF!B92*MortF!B89</f>
        <v>7097.14069124461</v>
      </c>
      <c r="C92" s="45">
        <f>ProjF!C92*MortF!C89</f>
        <v>7793.8399768566942</v>
      </c>
      <c r="D92" s="45">
        <f>ProjF!D92*MortF!D89</f>
        <v>7353.0118611459093</v>
      </c>
      <c r="E92" s="45">
        <f>ProjF!E92*MortF!E89</f>
        <v>5132.3528138402598</v>
      </c>
      <c r="F92" s="45">
        <f>ProjF!F92*MortF!F89</f>
        <v>8418.9591156124807</v>
      </c>
      <c r="G92" s="45">
        <f>ProjF!G92*MortF!G89</f>
        <v>4896.4476105512258</v>
      </c>
      <c r="H92" s="45">
        <f>ProjF!H92*MortF!H89</f>
        <v>9073.8691854773842</v>
      </c>
      <c r="I92" s="45">
        <f>ProjF!I92*MortF!I89</f>
        <v>6934.2125692629625</v>
      </c>
      <c r="J92" s="45">
        <f>ProjF!J92*MortF!J89</f>
        <v>7576.176816254454</v>
      </c>
      <c r="K92" s="45">
        <f>ProjF!K92*MortF!K89</f>
        <v>8576.2228412383211</v>
      </c>
      <c r="L92" s="45">
        <f>ProjF!L92*MortF!L89</f>
        <v>8238.6668289664485</v>
      </c>
    </row>
    <row r="93" spans="1:12">
      <c r="A93" s="27">
        <v>85</v>
      </c>
      <c r="B93" s="45">
        <f>ProjF!B93*MortF!B90</f>
        <v>6979.5708004571125</v>
      </c>
      <c r="C93" s="45">
        <f>ProjF!C93*MortF!C90</f>
        <v>6803.8465869031661</v>
      </c>
      <c r="D93" s="45">
        <f>ProjF!D93*MortF!D90</f>
        <v>7496.4390360748102</v>
      </c>
      <c r="E93" s="45">
        <f>ProjF!E93*MortF!E90</f>
        <v>7095.1451928279212</v>
      </c>
      <c r="F93" s="45">
        <f>ProjF!F93*MortF!F90</f>
        <v>4967.8252759335082</v>
      </c>
      <c r="G93" s="45">
        <f>ProjF!G93*MortF!G90</f>
        <v>8173.8090284725349</v>
      </c>
      <c r="H93" s="45">
        <f>ProjF!H93*MortF!H90</f>
        <v>4766.4854195616936</v>
      </c>
      <c r="I93" s="45">
        <f>ProjF!I93*MortF!I90</f>
        <v>8858.6771716658604</v>
      </c>
      <c r="J93" s="45">
        <f>ProjF!J93*MortF!J90</f>
        <v>6788.8736500861833</v>
      </c>
      <c r="K93" s="45">
        <f>ProjF!K93*MortF!K90</f>
        <v>7437.7395454208799</v>
      </c>
      <c r="L93" s="45">
        <f>ProjF!L93*MortF!L90</f>
        <v>8441.9799297119953</v>
      </c>
    </row>
    <row r="94" spans="1:12">
      <c r="A94" s="27">
        <v>86</v>
      </c>
      <c r="B94" s="45">
        <f>ProjF!B94*MortF!B91</f>
        <v>6305.9041474314627</v>
      </c>
      <c r="C94" s="45">
        <f>ProjF!C94*MortF!C91</f>
        <v>6578.5660563569145</v>
      </c>
      <c r="D94" s="45">
        <f>ProjF!D94*MortF!D91</f>
        <v>6436.9141056135941</v>
      </c>
      <c r="E94" s="45">
        <f>ProjF!E94*MortF!E91</f>
        <v>7117.9188676909798</v>
      </c>
      <c r="F94" s="45">
        <f>ProjF!F94*MortF!F91</f>
        <v>6760.6697626220621</v>
      </c>
      <c r="G94" s="45">
        <f>ProjF!G94*MortF!G91</f>
        <v>4749.8747962424713</v>
      </c>
      <c r="H94" s="45">
        <f>ProjF!H94*MortF!H91</f>
        <v>7838.9384520292342</v>
      </c>
      <c r="I94" s="45">
        <f>ProjF!I94*MortF!I91</f>
        <v>4586.1987161715761</v>
      </c>
      <c r="J94" s="45">
        <f>ProjF!J94*MortF!J91</f>
        <v>8550.7712199760499</v>
      </c>
      <c r="K94" s="45">
        <f>ProjF!K94*MortF!K91</f>
        <v>6573.2050122163928</v>
      </c>
      <c r="L94" s="45">
        <f>ProjF!L94*MortF!L91</f>
        <v>7223.1376191732252</v>
      </c>
    </row>
    <row r="95" spans="1:12">
      <c r="A95" s="27">
        <v>87</v>
      </c>
      <c r="B95" s="45">
        <f>ProjF!B95*MortF!B92</f>
        <v>5798.572534818406</v>
      </c>
      <c r="C95" s="45">
        <f>ProjF!C95*MortF!C92</f>
        <v>5825.9647487006332</v>
      </c>
      <c r="D95" s="45">
        <f>ProjF!D95*MortF!D92</f>
        <v>6103.5954077365222</v>
      </c>
      <c r="E95" s="45">
        <f>ProjF!E95*MortF!E92</f>
        <v>5996.7157634339383</v>
      </c>
      <c r="F95" s="45">
        <f>ProjF!F95*MortF!F92</f>
        <v>6657.6200040076228</v>
      </c>
      <c r="G95" s="45">
        <f>ProjF!G95*MortF!G92</f>
        <v>6347.9944028605796</v>
      </c>
      <c r="H95" s="45">
        <f>ProjF!H95*MortF!H92</f>
        <v>4475.4137265651552</v>
      </c>
      <c r="I95" s="45">
        <f>ProjF!I95*MortF!I92</f>
        <v>7413.334977727236</v>
      </c>
      <c r="J95" s="45">
        <f>ProjF!J95*MortF!J92</f>
        <v>4352.8003433057083</v>
      </c>
      <c r="K95" s="45">
        <f>ProjF!K95*MortF!K92</f>
        <v>8143.9726517517256</v>
      </c>
      <c r="L95" s="45">
        <f>ProjF!L95*MortF!L92</f>
        <v>6281.7461323952739</v>
      </c>
    </row>
    <row r="96" spans="1:12">
      <c r="A96" s="27">
        <v>88</v>
      </c>
      <c r="B96" s="45">
        <f>ProjF!B96*MortF!B93</f>
        <v>5069.2160149529327</v>
      </c>
      <c r="C96" s="45">
        <f>ProjF!C96*MortF!C93</f>
        <v>5241.3286178840644</v>
      </c>
      <c r="D96" s="45">
        <f>ProjF!D96*MortF!D93</f>
        <v>5291.2868300913578</v>
      </c>
      <c r="E96" s="45">
        <f>ProjF!E96*MortF!E93</f>
        <v>5569.1846700580136</v>
      </c>
      <c r="F96" s="45">
        <f>ProjF!F96*MortF!F93</f>
        <v>5496.3337448551229</v>
      </c>
      <c r="G96" s="45">
        <f>ProjF!G96*MortF!G93</f>
        <v>6128.8030920953415</v>
      </c>
      <c r="H96" s="45">
        <f>ProjF!H96*MortF!H93</f>
        <v>5866.871249617735</v>
      </c>
      <c r="I96" s="45">
        <f>ProjF!I96*MortF!I93</f>
        <v>4153.4911053505075</v>
      </c>
      <c r="J96" s="45">
        <f>ProjF!J96*MortF!J93</f>
        <v>6907.9836087963322</v>
      </c>
      <c r="K96" s="45">
        <f>ProjF!K96*MortF!K93</f>
        <v>4072.0512088006335</v>
      </c>
      <c r="L96" s="45">
        <f>ProjF!L96*MortF!L93</f>
        <v>7647.8346291194603</v>
      </c>
    </row>
    <row r="97" spans="1:12">
      <c r="A97" s="27">
        <v>89</v>
      </c>
      <c r="B97" s="45">
        <f>ProjF!B97*MortF!B94</f>
        <v>3728.0687961389872</v>
      </c>
      <c r="C97" s="45">
        <f>ProjF!C97*MortF!C94</f>
        <v>4474.0858987313077</v>
      </c>
      <c r="D97" s="45">
        <f>ProjF!D97*MortF!D94</f>
        <v>4650.9938095591569</v>
      </c>
      <c r="E97" s="45">
        <f>ProjF!E97*MortF!E94</f>
        <v>4719.9411532716776</v>
      </c>
      <c r="F97" s="45">
        <f>ProjF!F97*MortF!F94</f>
        <v>4993.1004229677083</v>
      </c>
      <c r="G97" s="45">
        <f>ProjF!G97*MortF!G94</f>
        <v>4952.1068577789192</v>
      </c>
      <c r="H97" s="45">
        <f>ProjF!H97*MortF!H94</f>
        <v>5546.755573278404</v>
      </c>
      <c r="I97" s="45">
        <f>ProjF!I97*MortF!I94</f>
        <v>5334.674605314206</v>
      </c>
      <c r="J97" s="45">
        <f>ProjF!J97*MortF!J94</f>
        <v>3793.9582937795371</v>
      </c>
      <c r="K97" s="45">
        <f>ProjF!K97*MortF!K94</f>
        <v>6337.9727341355638</v>
      </c>
      <c r="L97" s="45">
        <f>ProjF!L97*MortF!L94</f>
        <v>3752.1134386887379</v>
      </c>
    </row>
    <row r="98" spans="1:12">
      <c r="A98" s="27">
        <v>90</v>
      </c>
      <c r="B98" s="45">
        <f>ProjF!B98*MortF!B95</f>
        <v>5445.7984657708776</v>
      </c>
      <c r="C98" s="45">
        <f>ProjF!C98*MortF!C95</f>
        <v>3214.7900434240637</v>
      </c>
      <c r="D98" s="45">
        <f>ProjF!D98*MortF!D95</f>
        <v>3881.6210117168152</v>
      </c>
      <c r="E98" s="45">
        <f>ProjF!E98*MortF!E95</f>
        <v>4058.9534465176866</v>
      </c>
      <c r="F98" s="45">
        <f>ProjF!F98*MortF!F95</f>
        <v>4142.7305278440936</v>
      </c>
      <c r="G98" s="45">
        <f>ProjF!G98*MortF!G95</f>
        <v>4406.8398747562778</v>
      </c>
      <c r="H98" s="45">
        <f>ProjF!H98*MortF!H95</f>
        <v>4392.9143699477281</v>
      </c>
      <c r="I98" s="45">
        <f>ProjF!I98*MortF!I95</f>
        <v>4946.4437830616152</v>
      </c>
      <c r="J98" s="45">
        <f>ProjF!J98*MortF!J95</f>
        <v>4781.7231680533359</v>
      </c>
      <c r="K98" s="45">
        <f>ProjF!K98*MortF!K95</f>
        <v>3417.6298728150255</v>
      </c>
      <c r="L98" s="45">
        <f>ProjF!L98*MortF!L95</f>
        <v>5736.8653434487487</v>
      </c>
    </row>
    <row r="99" spans="1:12">
      <c r="A99" s="27">
        <v>91</v>
      </c>
      <c r="B99" s="45">
        <f>ProjF!B99*MortF!B96</f>
        <v>2396.7933186751261</v>
      </c>
      <c r="C99" s="45">
        <f>ProjF!C99*MortF!C96</f>
        <v>4545.90233232847</v>
      </c>
      <c r="D99" s="45">
        <f>ProjF!D99*MortF!D96</f>
        <v>2702.0635122221129</v>
      </c>
      <c r="E99" s="45">
        <f>ProjF!E99*MortF!E96</f>
        <v>3284.332281047271</v>
      </c>
      <c r="F99" s="45">
        <f>ProjF!F99*MortF!F96</f>
        <v>3456.6004341258181</v>
      </c>
      <c r="G99" s="45">
        <f>ProjF!G99*MortF!G96</f>
        <v>3550.0659493010207</v>
      </c>
      <c r="H99" s="45">
        <f>ProjF!H99*MortF!H96</f>
        <v>3798.2141987311115</v>
      </c>
      <c r="I99" s="45">
        <f>ProjF!I99*MortF!I96</f>
        <v>3808.778192621468</v>
      </c>
      <c r="J99" s="45">
        <f>ProjF!J99*MortF!J96</f>
        <v>4313.4778532128039</v>
      </c>
      <c r="K99" s="45">
        <f>ProjF!K99*MortF!K96</f>
        <v>4193.1860271197174</v>
      </c>
      <c r="L99" s="45">
        <f>ProjF!L99*MortF!L96</f>
        <v>3013.2580362472968</v>
      </c>
    </row>
    <row r="100" spans="1:12">
      <c r="A100" s="27">
        <v>92</v>
      </c>
      <c r="B100" s="45">
        <f>ProjF!B100*MortF!B97</f>
        <v>3118.6649860800835</v>
      </c>
      <c r="C100" s="45">
        <f>ProjF!C100*MortF!C97</f>
        <v>1941.5445313027874</v>
      </c>
      <c r="D100" s="45">
        <f>ProjF!D100*MortF!D97</f>
        <v>3711.0016128643833</v>
      </c>
      <c r="E100" s="45">
        <f>ProjF!E100*MortF!E97</f>
        <v>2222.353793864881</v>
      </c>
      <c r="F100" s="45">
        <f>ProjF!F100*MortF!F97</f>
        <v>2720.8706135502143</v>
      </c>
      <c r="G100" s="45">
        <f>ProjF!G100*MortF!G97</f>
        <v>2883.7240235317709</v>
      </c>
      <c r="H100" s="45">
        <f>ProjF!H100*MortF!H97</f>
        <v>2980.9876335943109</v>
      </c>
      <c r="I100" s="45">
        <f>ProjF!I100*MortF!I97</f>
        <v>3210.6472705953374</v>
      </c>
      <c r="J100" s="45">
        <f>ProjF!J100*MortF!J97</f>
        <v>3240.3921954219873</v>
      </c>
      <c r="K100" s="45">
        <f>ProjF!K100*MortF!K97</f>
        <v>3692.7591531750254</v>
      </c>
      <c r="L100" s="45">
        <f>ProjF!L100*MortF!L97</f>
        <v>3611.5618357116659</v>
      </c>
    </row>
    <row r="101" spans="1:12">
      <c r="A101" s="27">
        <v>93</v>
      </c>
      <c r="B101" s="45">
        <f>ProjF!B101*MortF!B98</f>
        <v>3244.2149011980205</v>
      </c>
      <c r="C101" s="45">
        <f>ProjF!C101*MortF!C98</f>
        <v>2446.7236484168393</v>
      </c>
      <c r="D101" s="45">
        <f>ProjF!D101*MortF!D98</f>
        <v>1536.489195793092</v>
      </c>
      <c r="E101" s="45">
        <f>ProjF!E101*MortF!E98</f>
        <v>2961.5221872362567</v>
      </c>
      <c r="F101" s="45">
        <f>ProjF!F101*MortF!F98</f>
        <v>1787.9672514732601</v>
      </c>
      <c r="G101" s="45">
        <f>ProjF!G101*MortF!G98</f>
        <v>2206.2890121911178</v>
      </c>
      <c r="H101" s="45">
        <f>ProjF!H101*MortF!H98</f>
        <v>2355.4707564003174</v>
      </c>
      <c r="I101" s="45">
        <f>ProjF!I101*MortF!I98</f>
        <v>2453.0946884487207</v>
      </c>
      <c r="J101" s="45">
        <f>ProjF!J101*MortF!J98</f>
        <v>2661.1730632886083</v>
      </c>
      <c r="K101" s="45">
        <f>ProjF!K101*MortF!K98</f>
        <v>2704.6109085190519</v>
      </c>
      <c r="L101" s="45">
        <f>ProjF!L101*MortF!L98</f>
        <v>3103.0519279987548</v>
      </c>
    </row>
    <row r="102" spans="1:12">
      <c r="A102" s="27">
        <v>94</v>
      </c>
      <c r="B102" s="45">
        <f>ProjF!B102*MortF!B99</f>
        <v>1828.6678352422409</v>
      </c>
      <c r="C102" s="45">
        <f>ProjF!C102*MortF!C99</f>
        <v>2459.3690896893227</v>
      </c>
      <c r="D102" s="45">
        <f>ProjF!D102*MortF!D99</f>
        <v>1872.9433303739399</v>
      </c>
      <c r="E102" s="45">
        <f>ProjF!E102*MortF!E99</f>
        <v>1187.2746213439891</v>
      </c>
      <c r="F102" s="45">
        <f>ProjF!F102*MortF!F99</f>
        <v>2309.3040449234541</v>
      </c>
      <c r="G102" s="45">
        <f>ProjF!G102*MortF!G99</f>
        <v>1406.4958209925303</v>
      </c>
      <c r="H102" s="45">
        <f>ProjF!H102*MortF!H99</f>
        <v>1749.8426829923853</v>
      </c>
      <c r="I102" s="45">
        <f>ProjF!I102*MortF!I99</f>
        <v>1883.7420604443448</v>
      </c>
      <c r="J102" s="45">
        <f>ProjF!J102*MortF!J99</f>
        <v>1977.6359048686215</v>
      </c>
      <c r="K102" s="45">
        <f>ProjF!K102*MortF!K99</f>
        <v>2162.1183567333205</v>
      </c>
      <c r="L102" s="45">
        <f>ProjF!L102*MortF!L99</f>
        <v>2213.9919377483529</v>
      </c>
    </row>
    <row r="103" spans="1:12">
      <c r="A103" s="27">
        <v>95</v>
      </c>
      <c r="B103" s="45">
        <f>ProjF!B103*MortF!B100</f>
        <v>2048.6813377962044</v>
      </c>
      <c r="C103" s="45">
        <f>ProjF!C103*MortF!C100</f>
        <v>1336.2492975757232</v>
      </c>
      <c r="D103" s="45">
        <f>ProjF!D103*MortF!D100</f>
        <v>1816.8393415860737</v>
      </c>
      <c r="E103" s="45">
        <f>ProjF!E103*MortF!E100</f>
        <v>1398.2703326420078</v>
      </c>
      <c r="F103" s="45">
        <f>ProjF!F103*MortF!F100</f>
        <v>895.43160815696626</v>
      </c>
      <c r="G103" s="45">
        <f>ProjF!G103*MortF!G100</f>
        <v>1758.8352910862909</v>
      </c>
      <c r="H103" s="45">
        <f>ProjF!H103*MortF!H100</f>
        <v>1081.113279348647</v>
      </c>
      <c r="I103" s="45">
        <f>ProjF!I103*MortF!I100</f>
        <v>1357.5525089470411</v>
      </c>
      <c r="J103" s="45">
        <f>ProjF!J103*MortF!J100</f>
        <v>1474.5778664905449</v>
      </c>
      <c r="K103" s="45">
        <f>ProjF!K103*MortF!K100</f>
        <v>1561.5316598301085</v>
      </c>
      <c r="L103" s="45">
        <f>ProjF!L103*MortF!L100</f>
        <v>1721.5398473851774</v>
      </c>
    </row>
    <row r="104" spans="1:12">
      <c r="A104" s="27">
        <v>96</v>
      </c>
      <c r="B104" s="45">
        <f>ProjF!B104*MortF!B101</f>
        <v>2343.7953491838784</v>
      </c>
      <c r="C104" s="45">
        <f>ProjF!C104*MortF!C101</f>
        <v>1438.9336016990094</v>
      </c>
      <c r="D104" s="45">
        <f>ProjF!D104*MortF!D101</f>
        <v>950.10671371902913</v>
      </c>
      <c r="E104" s="45">
        <f>ProjF!E104*MortF!E101</f>
        <v>1307.1533315727045</v>
      </c>
      <c r="F104" s="45">
        <f>ProjF!F104*MortF!F101</f>
        <v>1017.5177752235061</v>
      </c>
      <c r="G104" s="45">
        <f>ProjF!G104*MortF!G101</f>
        <v>658.79223957104489</v>
      </c>
      <c r="H104" s="45">
        <f>ProjF!H104*MortF!H101</f>
        <v>1307.4045021477516</v>
      </c>
      <c r="I104" s="45">
        <f>ProjF!I104*MortF!I101</f>
        <v>811.9798364404819</v>
      </c>
      <c r="J104" s="45">
        <f>ProjF!J104*MortF!J101</f>
        <v>1029.8250137061018</v>
      </c>
      <c r="K104" s="45">
        <f>ProjF!K104*MortF!K101</f>
        <v>1129.4258250885823</v>
      </c>
      <c r="L104" s="45">
        <f>ProjF!L104*MortF!L101</f>
        <v>1207.2048458977808</v>
      </c>
    </row>
    <row r="105" spans="1:12">
      <c r="A105" s="27">
        <v>97</v>
      </c>
      <c r="B105" s="45">
        <f>ProjF!B105*MortF!B102</f>
        <v>1555.8538549507009</v>
      </c>
      <c r="C105" s="45">
        <f>ProjF!C105*MortF!C102</f>
        <v>1577.419571036811</v>
      </c>
      <c r="D105" s="45">
        <f>ProjF!D105*MortF!D102</f>
        <v>981.83743812745149</v>
      </c>
      <c r="E105" s="45">
        <f>ProjF!E105*MortF!E102</f>
        <v>656.92668844819923</v>
      </c>
      <c r="F105" s="45">
        <f>ProjF!F105*MortF!F102</f>
        <v>915.38217493055879</v>
      </c>
      <c r="G105" s="45">
        <f>ProjF!G105*MortF!G102</f>
        <v>721.3492553185697</v>
      </c>
      <c r="H105" s="45">
        <f>ProjF!H105*MortF!H102</f>
        <v>472.451249446482</v>
      </c>
      <c r="I105" s="45">
        <f>ProjF!I105*MortF!I102</f>
        <v>948.47354195006756</v>
      </c>
      <c r="J105" s="45">
        <f>ProjF!J105*MortF!J102</f>
        <v>595.64440255721649</v>
      </c>
      <c r="K105" s="45">
        <f>ProjF!K105*MortF!K102</f>
        <v>763.58969343255762</v>
      </c>
      <c r="L105" s="45">
        <f>ProjF!L105*MortF!L102</f>
        <v>846.1458151532795</v>
      </c>
    </row>
    <row r="106" spans="1:12">
      <c r="A106" s="27">
        <v>98</v>
      </c>
      <c r="B106" s="45">
        <f>ProjF!B106*MortF!B103</f>
        <v>4286.2845312982799</v>
      </c>
      <c r="C106" s="45">
        <f>ProjF!C106*MortF!C103</f>
        <v>999.89237582600515</v>
      </c>
      <c r="D106" s="45">
        <f>ProjF!D106*MortF!D103</f>
        <v>1029.5396547014514</v>
      </c>
      <c r="E106" s="45">
        <f>ProjF!E106*MortF!E103</f>
        <v>650.40303234479563</v>
      </c>
      <c r="F106" s="45">
        <f>ProjF!F106*MortF!F103</f>
        <v>441.42485625110555</v>
      </c>
      <c r="G106" s="45">
        <f>ProjF!G106*MortF!G103</f>
        <v>623.59422573014513</v>
      </c>
      <c r="H106" s="45">
        <f>ProjF!H106*MortF!H103</f>
        <v>497.79566148808715</v>
      </c>
      <c r="I106" s="45">
        <f>ProjF!I106*MortF!I103</f>
        <v>330.25371905400164</v>
      </c>
      <c r="J106" s="45">
        <f>ProjF!J106*MortF!J103</f>
        <v>671.26373047559605</v>
      </c>
      <c r="K106" s="45">
        <f>ProjF!K106*MortF!K103</f>
        <v>426.61339232713846</v>
      </c>
      <c r="L106" s="45">
        <f>ProjF!L106*MortF!L103</f>
        <v>553.22097886443498</v>
      </c>
    </row>
    <row r="107" spans="1:12">
      <c r="A107" s="27">
        <v>99</v>
      </c>
      <c r="B107" s="45">
        <f>ProjF!B107*MortF!B104</f>
        <v>0</v>
      </c>
      <c r="C107" s="45">
        <f>ProjF!C107*MortF!C104</f>
        <v>2619.9849480993234</v>
      </c>
      <c r="D107" s="45">
        <f>ProjF!D107*MortF!D104</f>
        <v>621.90821655129616</v>
      </c>
      <c r="E107" s="45">
        <f>ProjF!E107*MortF!E104</f>
        <v>651.11867083549896</v>
      </c>
      <c r="F107" s="45">
        <f>ProjF!F107*MortF!F104</f>
        <v>417.97481002711049</v>
      </c>
      <c r="G107" s="45">
        <f>ProjF!G107*MortF!G104</f>
        <v>288.06967739362204</v>
      </c>
      <c r="H107" s="45">
        <f>ProjF!H107*MortF!H104</f>
        <v>412.88108234325841</v>
      </c>
      <c r="I107" s="45">
        <f>ProjF!I107*MortF!I104</f>
        <v>334.35536929394584</v>
      </c>
      <c r="J107" s="45">
        <f>ProjF!J107*MortF!J104</f>
        <v>224.90460804200202</v>
      </c>
      <c r="K107" s="45">
        <f>ProjF!K107*MortF!K104</f>
        <v>463.24295865661617</v>
      </c>
      <c r="L107" s="45">
        <f>ProjF!L107*MortF!L104</f>
        <v>298.19355517075422</v>
      </c>
    </row>
    <row r="108" spans="1:12">
      <c r="A108" s="27">
        <v>100</v>
      </c>
      <c r="B108" s="45">
        <f>ProjF!B108*MortF!B105</f>
        <v>0</v>
      </c>
      <c r="C108" s="45">
        <f>ProjF!C108*MortF!C105</f>
        <v>0</v>
      </c>
      <c r="D108" s="45">
        <f>ProjF!D108*MortF!D105</f>
        <v>3416.7305206023966</v>
      </c>
      <c r="E108" s="45">
        <f>ProjF!E108*MortF!E105</f>
        <v>847.34555267199744</v>
      </c>
      <c r="F108" s="45">
        <f>ProjF!F108*MortF!F105</f>
        <v>926.12675424236045</v>
      </c>
      <c r="G108" s="45">
        <f>ProjF!G108*MortF!G105</f>
        <v>620.16978000542883</v>
      </c>
      <c r="H108" s="45">
        <f>ProjF!H108*MortF!H105</f>
        <v>445.5549313700804</v>
      </c>
      <c r="I108" s="45">
        <f>ProjF!I108*MortF!I105</f>
        <v>665.56585294991692</v>
      </c>
      <c r="J108" s="45">
        <f>ProjF!J108*MortF!J105</f>
        <v>561.37964116302248</v>
      </c>
      <c r="K108" s="45">
        <f>ProjF!K108*MortF!K105</f>
        <v>393.06490861450811</v>
      </c>
      <c r="L108" s="45">
        <f>ProjF!L108*MortF!L105</f>
        <v>842.25133256023673</v>
      </c>
    </row>
  </sheetData>
  <sheetProtection password="CC3D"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workbookViewId="0">
      <selection activeCell="G32" sqref="G32"/>
    </sheetView>
  </sheetViews>
  <sheetFormatPr defaultRowHeight="14.25" outlineLevelRow="1"/>
  <cols>
    <col min="1" max="3" width="10.375" style="49" customWidth="1"/>
    <col min="4" max="4" width="9.875" style="49" customWidth="1"/>
    <col min="5" max="13" width="9.875" style="50" customWidth="1"/>
    <col min="14" max="16384" width="9" style="50"/>
  </cols>
  <sheetData>
    <row r="1" spans="1:13">
      <c r="A1" s="100" t="s">
        <v>100</v>
      </c>
    </row>
    <row r="2" spans="1:13">
      <c r="A2" s="99"/>
    </row>
    <row r="3" spans="1:13">
      <c r="A3" s="51"/>
    </row>
    <row r="4" spans="1:13">
      <c r="A4" s="61"/>
      <c r="B4" s="62"/>
      <c r="C4" s="53">
        <f ca="1">Population!$C$4</f>
        <v>2553</v>
      </c>
      <c r="D4" s="54">
        <f ca="1">C4+1</f>
        <v>2554</v>
      </c>
      <c r="E4" s="54">
        <f t="shared" ref="E4:M4" ca="1" si="0">D4+1</f>
        <v>2555</v>
      </c>
      <c r="F4" s="54">
        <f t="shared" ca="1" si="0"/>
        <v>2556</v>
      </c>
      <c r="G4" s="54">
        <f t="shared" ca="1" si="0"/>
        <v>2557</v>
      </c>
      <c r="H4" s="54">
        <f t="shared" ca="1" si="0"/>
        <v>2558</v>
      </c>
      <c r="I4" s="54">
        <f t="shared" ca="1" si="0"/>
        <v>2559</v>
      </c>
      <c r="J4" s="54">
        <f t="shared" ca="1" si="0"/>
        <v>2560</v>
      </c>
      <c r="K4" s="54">
        <f t="shared" ca="1" si="0"/>
        <v>2561</v>
      </c>
      <c r="L4" s="54">
        <f t="shared" ca="1" si="0"/>
        <v>2562</v>
      </c>
      <c r="M4" s="54">
        <f t="shared" ca="1" si="0"/>
        <v>2563</v>
      </c>
    </row>
    <row r="5" spans="1:13">
      <c r="A5" s="63"/>
      <c r="B5" s="64"/>
      <c r="C5" s="55">
        <f ca="1">C4-543</f>
        <v>2010</v>
      </c>
      <c r="D5" s="44">
        <f t="shared" ref="D5:M5" ca="1" si="1">D4-543</f>
        <v>2011</v>
      </c>
      <c r="E5" s="44">
        <f t="shared" ca="1" si="1"/>
        <v>2012</v>
      </c>
      <c r="F5" s="44">
        <f t="shared" ca="1" si="1"/>
        <v>2013</v>
      </c>
      <c r="G5" s="44">
        <f t="shared" ca="1" si="1"/>
        <v>2014</v>
      </c>
      <c r="H5" s="44">
        <f t="shared" ca="1" si="1"/>
        <v>2015</v>
      </c>
      <c r="I5" s="44">
        <f t="shared" ca="1" si="1"/>
        <v>2016</v>
      </c>
      <c r="J5" s="44">
        <f t="shared" ca="1" si="1"/>
        <v>2017</v>
      </c>
      <c r="K5" s="44">
        <f t="shared" ca="1" si="1"/>
        <v>2018</v>
      </c>
      <c r="L5" s="44">
        <f t="shared" ca="1" si="1"/>
        <v>2019</v>
      </c>
      <c r="M5" s="44">
        <f t="shared" ca="1" si="1"/>
        <v>2020</v>
      </c>
    </row>
    <row r="6" spans="1:13">
      <c r="A6" s="65" t="s">
        <v>49</v>
      </c>
      <c r="B6" s="66"/>
      <c r="C6" s="67"/>
      <c r="D6" s="68">
        <f>(D7+D8)/2</f>
        <v>864661.66707960051</v>
      </c>
      <c r="E6" s="68">
        <f t="shared" ref="E6:M6" si="2">(E7+E8)/2</f>
        <v>879409.47555422504</v>
      </c>
      <c r="F6" s="68">
        <f t="shared" si="2"/>
        <v>894917.91033166321</v>
      </c>
      <c r="G6" s="68">
        <f t="shared" si="2"/>
        <v>911206.39289843664</v>
      </c>
      <c r="H6" s="68">
        <f t="shared" si="2"/>
        <v>928437.14463966084</v>
      </c>
      <c r="I6" s="68">
        <f t="shared" si="2"/>
        <v>933039.99810713087</v>
      </c>
      <c r="J6" s="68">
        <f t="shared" si="2"/>
        <v>938871.90148068673</v>
      </c>
      <c r="K6" s="68">
        <f t="shared" si="2"/>
        <v>945501.93853066443</v>
      </c>
      <c r="L6" s="68">
        <f t="shared" si="2"/>
        <v>951783.85600189026</v>
      </c>
      <c r="M6" s="68">
        <f t="shared" si="2"/>
        <v>957426.48599325505</v>
      </c>
    </row>
    <row r="7" spans="1:13">
      <c r="A7" s="69" t="s">
        <v>46</v>
      </c>
      <c r="B7" s="70"/>
      <c r="C7" s="71"/>
      <c r="D7" s="72">
        <f>SUMPRODUCT(ProjF!C23:C57,Fert!C20:C54)</f>
        <v>867126.81855160533</v>
      </c>
      <c r="E7" s="72">
        <f>SUMPRODUCT(ProjF!D23:D57,Fert!D20:D54)</f>
        <v>881296.88677652006</v>
      </c>
      <c r="F7" s="72">
        <f>SUMPRODUCT(ProjF!E23:E57,Fert!E20:E54)</f>
        <v>896462.22756314767</v>
      </c>
      <c r="G7" s="72">
        <f>SUMPRODUCT(ProjF!F23:F57,Fert!F20:F54)</f>
        <v>911970.45587230287</v>
      </c>
      <c r="H7" s="72">
        <f>SUMPRODUCT(ProjF!G23:G57,Fert!G20:G54)</f>
        <v>928869.88693956728</v>
      </c>
      <c r="I7" s="72">
        <f>SUMPRODUCT(ProjF!H23:H57,Fert!H20:H54)</f>
        <v>932842.23436308291</v>
      </c>
      <c r="J7" s="72">
        <f>SUMPRODUCT(ProjF!I23:I57,Fert!I20:I54)</f>
        <v>938211.58474286529</v>
      </c>
      <c r="K7" s="72">
        <f>SUMPRODUCT(ProjF!J23:J57,Fert!J20:J54)</f>
        <v>944726.68084959779</v>
      </c>
      <c r="L7" s="72">
        <f>SUMPRODUCT(ProjF!K23:K57,Fert!K20:K54)</f>
        <v>951658.89252702752</v>
      </c>
      <c r="M7" s="72">
        <f>SUMPRODUCT(ProjF!L23:L57,Fert!L20:L54)</f>
        <v>957426.48599325505</v>
      </c>
    </row>
    <row r="8" spans="1:13">
      <c r="A8" s="73" t="s">
        <v>47</v>
      </c>
      <c r="B8" s="74"/>
      <c r="C8" s="75"/>
      <c r="D8" s="76">
        <f>SUMPRODUCT(ProjF!D23:D57,Fert!C20:C54)</f>
        <v>862196.51560759579</v>
      </c>
      <c r="E8" s="76">
        <f>SUMPRODUCT(ProjF!E23:E57,Fert!D20:D54)</f>
        <v>877522.06433193001</v>
      </c>
      <c r="F8" s="76">
        <f>SUMPRODUCT(ProjF!F23:F57,Fert!E20:E54)</f>
        <v>893373.59310017887</v>
      </c>
      <c r="G8" s="76">
        <f>SUMPRODUCT(ProjF!G23:G57,Fert!F20:F54)</f>
        <v>910442.32992457028</v>
      </c>
      <c r="H8" s="76">
        <f>SUMPRODUCT(ProjF!H23:H57,Fert!G20:G54)</f>
        <v>928004.40233975451</v>
      </c>
      <c r="I8" s="76">
        <f>SUMPRODUCT(ProjF!I23:I57,Fert!H20:H54)</f>
        <v>933237.76185117883</v>
      </c>
      <c r="J8" s="76">
        <f>SUMPRODUCT(ProjF!J23:J57,Fert!I20:I54)</f>
        <v>939532.21821850818</v>
      </c>
      <c r="K8" s="76">
        <f>SUMPRODUCT(ProjF!K23:K57,Fert!J20:J54)</f>
        <v>946277.19621173118</v>
      </c>
      <c r="L8" s="76">
        <f>SUMPRODUCT(ProjF!L23:L57,Fert!K20:K54)</f>
        <v>951908.81947675289</v>
      </c>
      <c r="M8" s="90">
        <f>M7</f>
        <v>957426.48599325505</v>
      </c>
    </row>
    <row r="9" spans="1:13">
      <c r="A9" s="58" t="s">
        <v>48</v>
      </c>
      <c r="B9" s="60"/>
      <c r="C9" s="52"/>
      <c r="D9" s="57">
        <f ca="1">HLOOKUP(D4,'Ass Fert'!$B$19:$E$21,2,TRUE)+((D4-IF(D4&gt;2015,2020,2010))*HLOOKUP(D4+5,'Ass Fert'!$B$19:$E$21,3,TRUE))</f>
        <v>1.05</v>
      </c>
      <c r="E9" s="57">
        <f ca="1">HLOOKUP(E4,'Ass Fert'!$B$19:$E$21,2,TRUE)+((E4-IF(E4&gt;2015,2020,2010))*HLOOKUP(E4+5,'Ass Fert'!$B$19:$E$21,3,TRUE))</f>
        <v>1.05</v>
      </c>
      <c r="F9" s="57">
        <f ca="1">HLOOKUP(F4,'Ass Fert'!$B$19:$E$21,2,TRUE)+((F4-IF(F4&gt;2015,2020,2010))*HLOOKUP(F4+5,'Ass Fert'!$B$19:$E$21,3,TRUE))</f>
        <v>1.05</v>
      </c>
      <c r="G9" s="57">
        <f ca="1">HLOOKUP(G4,'Ass Fert'!$B$19:$E$21,2,TRUE)+((G4-IF(G4&gt;2015,2020,2010))*HLOOKUP(G4+5,'Ass Fert'!$B$19:$E$21,3,TRUE))</f>
        <v>1.05</v>
      </c>
      <c r="H9" s="57">
        <f ca="1">HLOOKUP(H4,'Ass Fert'!$B$19:$E$21,2,TRUE)+((H4-IF(H4&gt;2015,2020,2010))*HLOOKUP(H4+5,'Ass Fert'!$B$19:$E$21,3,TRUE))</f>
        <v>1.05</v>
      </c>
      <c r="I9" s="57">
        <f ca="1">HLOOKUP(I4,'Ass Fert'!$B$19:$E$21,2,TRUE)+((I4-IF(I4&gt;2015,2020,2010))*HLOOKUP(I4+5,'Ass Fert'!$B$19:$E$21,3,TRUE))</f>
        <v>1.05</v>
      </c>
      <c r="J9" s="57">
        <f ca="1">HLOOKUP(J4,'Ass Fert'!$B$19:$E$21,2,TRUE)+((J4-IF(J4&gt;2015,2020,2010))*HLOOKUP(J4+5,'Ass Fert'!$B$19:$E$21,3,TRUE))</f>
        <v>1.05</v>
      </c>
      <c r="K9" s="57">
        <f ca="1">HLOOKUP(K4,'Ass Fert'!$B$19:$E$21,2,TRUE)+((K4-IF(K4&gt;2015,2020,2010))*HLOOKUP(K4+5,'Ass Fert'!$B$19:$E$21,3,TRUE))</f>
        <v>1.05</v>
      </c>
      <c r="L9" s="57">
        <f ca="1">HLOOKUP(L4,'Ass Fert'!$B$19:$E$21,2,TRUE)+((L4-IF(L4&gt;2015,2020,2010))*HLOOKUP(L4+5,'Ass Fert'!$B$19:$E$21,3,TRUE))</f>
        <v>1.05</v>
      </c>
      <c r="M9" s="57">
        <f ca="1">HLOOKUP(M4,'Ass Fert'!$B$19:$E$21,2,TRUE)+((M4-IF(M4&gt;2015,2020,2010))*HLOOKUP(M4+5,'Ass Fert'!$B$19:$E$21,3,TRUE))</f>
        <v>1.05</v>
      </c>
    </row>
    <row r="10" spans="1:13">
      <c r="A10" s="59" t="s">
        <v>50</v>
      </c>
      <c r="B10" s="60"/>
      <c r="C10" s="52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3">
      <c r="A11" s="77" t="s">
        <v>51</v>
      </c>
      <c r="B11" s="78"/>
      <c r="C11" s="67"/>
      <c r="D11" s="68">
        <f ca="1">(1-0.5*MortM!B5)*D6*(D9/(D9+1))</f>
        <v>441005.04656867625</v>
      </c>
      <c r="E11" s="68">
        <f ca="1">(1-0.5*MortM!C5)*E6*(E9/(E9+1))</f>
        <v>448571.12797978462</v>
      </c>
      <c r="F11" s="68">
        <f ca="1">(1-0.5*MortM!D5)*F6*(F9/(F9+1))</f>
        <v>456525.66660323384</v>
      </c>
      <c r="G11" s="68">
        <f ca="1">(1-0.5*MortM!E5)*G6*(G9/(G9+1))</f>
        <v>464878.65334407799</v>
      </c>
      <c r="H11" s="68">
        <f ca="1">(1-0.5*MortM!F5)*H6*(H9/(H9+1))</f>
        <v>473712.93892398343</v>
      </c>
      <c r="I11" s="68">
        <f ca="1">(1-0.5*MortM!G5)*I6*(I9/(I9+1))</f>
        <v>476104.14679574856</v>
      </c>
      <c r="J11" s="68">
        <f ca="1">(1-0.5*MortM!H5)*J6*(J9/(J9+1))</f>
        <v>479122.7154511488</v>
      </c>
      <c r="K11" s="68">
        <f ca="1">(1-0.5*MortM!I5)*K6*(K9/(K9+1))</f>
        <v>482548.13508557068</v>
      </c>
      <c r="L11" s="68">
        <f ca="1">(1-0.5*MortM!J5)*L6*(L9/(L9+1))</f>
        <v>485795.46124347072</v>
      </c>
      <c r="M11" s="68">
        <f ca="1">(1-0.5*MortM!K5)*M6*(M9/(M9+1))</f>
        <v>488716.02668888727</v>
      </c>
    </row>
    <row r="12" spans="1:13">
      <c r="A12" s="73" t="s">
        <v>52</v>
      </c>
      <c r="B12" s="79"/>
      <c r="C12" s="80"/>
      <c r="D12" s="81">
        <f ca="1">(1-0.5*MortM!B5)*D6*(1/(D9+1))</f>
        <v>420004.8062558822</v>
      </c>
      <c r="E12" s="81">
        <f ca="1">(1-0.5*MortM!C5)*E6*(1/(E9+1))</f>
        <v>427210.59807598538</v>
      </c>
      <c r="F12" s="81">
        <f ca="1">(1-0.5*MortM!D5)*F6*(1/(F9+1))</f>
        <v>434786.34914593701</v>
      </c>
      <c r="G12" s="81">
        <f ca="1">(1-0.5*MortM!E5)*G6*(1/(G9+1))</f>
        <v>442741.57461340766</v>
      </c>
      <c r="H12" s="81">
        <f ca="1">(1-0.5*MortM!F5)*H6*(1/(H9+1))</f>
        <v>451155.17992760334</v>
      </c>
      <c r="I12" s="81">
        <f ca="1">(1-0.5*MortM!G5)*I6*(1/(I9+1))</f>
        <v>453432.52075785585</v>
      </c>
      <c r="J12" s="81">
        <f ca="1">(1-0.5*MortM!H5)*J6*(1/(J9+1))</f>
        <v>456307.34804871317</v>
      </c>
      <c r="K12" s="81">
        <f ca="1">(1-0.5*MortM!I5)*K6*(1/(K9+1))</f>
        <v>459569.65246244834</v>
      </c>
      <c r="L12" s="81">
        <f ca="1">(1-0.5*MortM!J5)*L6*(1/(L9+1))</f>
        <v>462662.34404140071</v>
      </c>
      <c r="M12" s="81">
        <f ca="1">(1-0.5*MortM!K5)*M6*(1/(M9+1))</f>
        <v>465443.83494179748</v>
      </c>
    </row>
    <row r="14" spans="1:13">
      <c r="A14" s="85"/>
      <c r="B14" s="82">
        <f ca="1">Population!$C$4</f>
        <v>2553</v>
      </c>
      <c r="C14" s="82"/>
      <c r="D14" s="54">
        <f ca="1">B14+1</f>
        <v>2554</v>
      </c>
    </row>
    <row r="15" spans="1:13">
      <c r="A15" s="86"/>
      <c r="B15" s="82">
        <f ca="1">B14-543</f>
        <v>2010</v>
      </c>
      <c r="C15" s="82"/>
      <c r="D15" s="54">
        <f ca="1">D14-543</f>
        <v>2011</v>
      </c>
    </row>
    <row r="16" spans="1:13" ht="51">
      <c r="A16" s="83" t="s">
        <v>53</v>
      </c>
      <c r="B16" s="83" t="s">
        <v>54</v>
      </c>
      <c r="C16" s="83" t="s">
        <v>55</v>
      </c>
      <c r="D16" s="83" t="s">
        <v>56</v>
      </c>
    </row>
    <row r="17" spans="1:4" hidden="1" outlineLevel="1">
      <c r="A17" s="87">
        <v>0</v>
      </c>
      <c r="B17" s="88">
        <f>Population!B9</f>
        <v>356209</v>
      </c>
      <c r="C17" s="89">
        <f>Fert!B5</f>
        <v>0</v>
      </c>
      <c r="D17" s="88">
        <f>B17*C17</f>
        <v>0</v>
      </c>
    </row>
    <row r="18" spans="1:4" hidden="1" outlineLevel="1">
      <c r="A18" s="87">
        <v>1</v>
      </c>
      <c r="B18" s="88">
        <f>Population!B10</f>
        <v>373622</v>
      </c>
      <c r="C18" s="89">
        <f>Fert!B6</f>
        <v>0</v>
      </c>
      <c r="D18" s="88">
        <f>B18*C18</f>
        <v>0</v>
      </c>
    </row>
    <row r="19" spans="1:4" hidden="1" outlineLevel="1">
      <c r="A19" s="87">
        <v>2</v>
      </c>
      <c r="B19" s="88">
        <f>Population!B11</f>
        <v>403800</v>
      </c>
      <c r="C19" s="89">
        <f>Fert!B7</f>
        <v>0</v>
      </c>
      <c r="D19" s="88">
        <f>B19*C19</f>
        <v>0</v>
      </c>
    </row>
    <row r="20" spans="1:4" hidden="1" outlineLevel="1">
      <c r="A20" s="87">
        <v>3</v>
      </c>
      <c r="B20" s="88">
        <f>Population!B12</f>
        <v>449310</v>
      </c>
      <c r="C20" s="89">
        <f>Fert!B8</f>
        <v>0</v>
      </c>
      <c r="D20" s="88">
        <f>B20*C20</f>
        <v>0</v>
      </c>
    </row>
    <row r="21" spans="1:4" hidden="1" outlineLevel="1">
      <c r="A21" s="87">
        <v>4</v>
      </c>
      <c r="B21" s="88">
        <f>Population!B13</f>
        <v>414605</v>
      </c>
      <c r="C21" s="89">
        <f>Fert!B9</f>
        <v>0</v>
      </c>
      <c r="D21" s="88">
        <f>B21*C21</f>
        <v>0</v>
      </c>
    </row>
    <row r="22" spans="1:4" hidden="1" outlineLevel="1">
      <c r="A22" s="87">
        <v>5</v>
      </c>
      <c r="B22" s="88">
        <f>Population!B14</f>
        <v>433796</v>
      </c>
      <c r="C22" s="89">
        <f>Fert!B10</f>
        <v>0</v>
      </c>
      <c r="D22" s="88">
        <f>B22*C22</f>
        <v>0</v>
      </c>
    </row>
    <row r="23" spans="1:4" hidden="1" outlineLevel="1">
      <c r="A23" s="87">
        <v>6</v>
      </c>
      <c r="B23" s="88">
        <f>Population!B15</f>
        <v>433632</v>
      </c>
      <c r="C23" s="89">
        <f>Fert!B11</f>
        <v>0</v>
      </c>
      <c r="D23" s="88">
        <f>B23*C23</f>
        <v>0</v>
      </c>
    </row>
    <row r="24" spans="1:4" hidden="1" outlineLevel="1">
      <c r="A24" s="87">
        <v>7</v>
      </c>
      <c r="B24" s="88">
        <f>Population!B16</f>
        <v>464676</v>
      </c>
      <c r="C24" s="89">
        <f>Fert!B12</f>
        <v>0</v>
      </c>
      <c r="D24" s="88">
        <f>B24*C24</f>
        <v>0</v>
      </c>
    </row>
    <row r="25" spans="1:4" hidden="1" outlineLevel="1">
      <c r="A25" s="87">
        <v>8</v>
      </c>
      <c r="B25" s="88">
        <f>Population!B17</f>
        <v>457825</v>
      </c>
      <c r="C25" s="89">
        <f>Fert!B13</f>
        <v>0</v>
      </c>
      <c r="D25" s="88">
        <f>B25*C25</f>
        <v>0</v>
      </c>
    </row>
    <row r="26" spans="1:4" hidden="1" outlineLevel="1">
      <c r="A26" s="87">
        <v>9</v>
      </c>
      <c r="B26" s="88">
        <f>Population!B18</f>
        <v>448600</v>
      </c>
      <c r="C26" s="89">
        <f>Fert!B14</f>
        <v>0</v>
      </c>
      <c r="D26" s="88">
        <f>B26*C26</f>
        <v>0</v>
      </c>
    </row>
    <row r="27" spans="1:4" hidden="1" outlineLevel="1">
      <c r="A27" s="87">
        <v>10</v>
      </c>
      <c r="B27" s="88">
        <f>Population!B19</f>
        <v>535296</v>
      </c>
      <c r="C27" s="89">
        <f>Fert!B15</f>
        <v>0</v>
      </c>
      <c r="D27" s="88">
        <f>B27*C27</f>
        <v>0</v>
      </c>
    </row>
    <row r="28" spans="1:4" hidden="1" outlineLevel="1">
      <c r="A28" s="87">
        <v>11</v>
      </c>
      <c r="B28" s="88">
        <f>Population!B20</f>
        <v>476348</v>
      </c>
      <c r="C28" s="89">
        <f>Fert!B16</f>
        <v>0</v>
      </c>
      <c r="D28" s="88">
        <f>B28*C28</f>
        <v>0</v>
      </c>
    </row>
    <row r="29" spans="1:4" hidden="1" outlineLevel="1">
      <c r="A29" s="87">
        <v>12</v>
      </c>
      <c r="B29" s="88">
        <f>Population!B21</f>
        <v>542132</v>
      </c>
      <c r="C29" s="89">
        <f>Fert!B17</f>
        <v>0</v>
      </c>
      <c r="D29" s="88">
        <f>B29*C29</f>
        <v>0</v>
      </c>
    </row>
    <row r="30" spans="1:4" hidden="1" outlineLevel="1">
      <c r="A30" s="87">
        <v>13</v>
      </c>
      <c r="B30" s="88">
        <f>Population!B22</f>
        <v>602967</v>
      </c>
      <c r="C30" s="89">
        <f>Fert!B18</f>
        <v>0</v>
      </c>
      <c r="D30" s="88">
        <f>B30*C30</f>
        <v>0</v>
      </c>
    </row>
    <row r="31" spans="1:4" hidden="1" outlineLevel="1">
      <c r="A31" s="87">
        <v>14</v>
      </c>
      <c r="B31" s="88">
        <f>Population!B23</f>
        <v>652729</v>
      </c>
      <c r="C31" s="89">
        <f>Fert!B19</f>
        <v>0</v>
      </c>
      <c r="D31" s="88">
        <f>B31*C31</f>
        <v>0</v>
      </c>
    </row>
    <row r="32" spans="1:4" collapsed="1">
      <c r="A32" s="53">
        <v>15</v>
      </c>
      <c r="B32" s="56">
        <f>Population!B24</f>
        <v>536747</v>
      </c>
      <c r="C32" s="84">
        <f>Fert!B20</f>
        <v>1.1904000000000133E-3</v>
      </c>
      <c r="D32" s="56">
        <f>B32*C32</f>
        <v>638.9436288000071</v>
      </c>
    </row>
    <row r="33" spans="1:4">
      <c r="A33" s="53">
        <v>16</v>
      </c>
      <c r="B33" s="56">
        <f>Population!B25</f>
        <v>478581</v>
      </c>
      <c r="C33" s="84">
        <f>Fert!B21</f>
        <v>1.4440000000000034E-3</v>
      </c>
      <c r="D33" s="56">
        <f>B33*C33</f>
        <v>691.0709640000016</v>
      </c>
    </row>
    <row r="34" spans="1:4">
      <c r="A34" s="53">
        <v>17</v>
      </c>
      <c r="B34" s="56">
        <f>Population!B26</f>
        <v>576849</v>
      </c>
      <c r="C34" s="84">
        <f>Fert!B22</f>
        <v>6.1319999999999994E-3</v>
      </c>
      <c r="D34" s="56">
        <f>B34*C34</f>
        <v>3537.2380679999997</v>
      </c>
    </row>
    <row r="35" spans="1:4">
      <c r="A35" s="53">
        <v>18</v>
      </c>
      <c r="B35" s="56">
        <f>Population!B27</f>
        <v>646198</v>
      </c>
      <c r="C35" s="84">
        <f>Fert!B23</f>
        <v>1.4488000000000003E-2</v>
      </c>
      <c r="D35" s="56">
        <f>B35*C35</f>
        <v>9362.116624000002</v>
      </c>
    </row>
    <row r="36" spans="1:4">
      <c r="A36" s="53">
        <v>19</v>
      </c>
      <c r="B36" s="56">
        <f>Population!B28</f>
        <v>431271</v>
      </c>
      <c r="C36" s="84">
        <f>Fert!B24</f>
        <v>2.5745599999999997E-2</v>
      </c>
      <c r="D36" s="56">
        <f>B36*C36</f>
        <v>11103.3306576</v>
      </c>
    </row>
    <row r="37" spans="1:4">
      <c r="A37" s="53">
        <v>20</v>
      </c>
      <c r="B37" s="56">
        <f>Population!B29</f>
        <v>568054</v>
      </c>
      <c r="C37" s="84">
        <f>Fert!B25</f>
        <v>3.9138400000000011E-2</v>
      </c>
      <c r="D37" s="56">
        <f>B37*C37</f>
        <v>22232.724673600005</v>
      </c>
    </row>
    <row r="38" spans="1:4">
      <c r="A38" s="53">
        <v>21</v>
      </c>
      <c r="B38" s="56">
        <f>Population!B30</f>
        <v>513436</v>
      </c>
      <c r="C38" s="84">
        <f>Fert!B26</f>
        <v>5.390000000000001E-2</v>
      </c>
      <c r="D38" s="56">
        <f>B38*C38</f>
        <v>27674.200400000005</v>
      </c>
    </row>
    <row r="39" spans="1:4">
      <c r="A39" s="53">
        <v>22</v>
      </c>
      <c r="B39" s="56">
        <f>Population!B31</f>
        <v>505700</v>
      </c>
      <c r="C39" s="84">
        <f>Fert!B27</f>
        <v>6.9263999999999992E-2</v>
      </c>
      <c r="D39" s="56">
        <f>B39*C39</f>
        <v>35026.804799999998</v>
      </c>
    </row>
    <row r="40" spans="1:4">
      <c r="A40" s="53">
        <v>23</v>
      </c>
      <c r="B40" s="56">
        <f>Population!B32</f>
        <v>569267</v>
      </c>
      <c r="C40" s="84">
        <f>Fert!B28</f>
        <v>8.446399999999997E-2</v>
      </c>
      <c r="D40" s="56">
        <f>B40*C40</f>
        <v>48082.567887999983</v>
      </c>
    </row>
    <row r="41" spans="1:4">
      <c r="A41" s="53">
        <v>24</v>
      </c>
      <c r="B41" s="56">
        <f>Population!B33</f>
        <v>510499</v>
      </c>
      <c r="C41" s="84">
        <f>Fert!B29</f>
        <v>9.8733599999999991E-2</v>
      </c>
      <c r="D41" s="56">
        <f>B41*C41</f>
        <v>50403.404066399999</v>
      </c>
    </row>
    <row r="42" spans="1:4">
      <c r="A42" s="53">
        <v>25</v>
      </c>
      <c r="B42" s="56">
        <f>Population!B34</f>
        <v>570996</v>
      </c>
      <c r="C42" s="84">
        <f>Fert!B30</f>
        <v>0.11283919999999997</v>
      </c>
      <c r="D42" s="56">
        <f>B42*C42</f>
        <v>64430.731843199981</v>
      </c>
    </row>
    <row r="43" spans="1:4">
      <c r="A43" s="53">
        <v>26</v>
      </c>
      <c r="B43" s="56">
        <f>Population!B35</f>
        <v>474667</v>
      </c>
      <c r="C43" s="84">
        <f>Fert!B31</f>
        <v>0.12754719999999997</v>
      </c>
      <c r="D43" s="56">
        <f>B43*C43</f>
        <v>60542.446782399988</v>
      </c>
    </row>
    <row r="44" spans="1:4">
      <c r="A44" s="53">
        <v>27</v>
      </c>
      <c r="B44" s="56">
        <f>Population!B36</f>
        <v>560503</v>
      </c>
      <c r="C44" s="84">
        <f>Fert!B32</f>
        <v>0.1344272</v>
      </c>
      <c r="D44" s="56">
        <f>B44*C44</f>
        <v>75346.848881600003</v>
      </c>
    </row>
    <row r="45" spans="1:4">
      <c r="A45" s="53">
        <v>28</v>
      </c>
      <c r="B45" s="56">
        <f>Population!B37</f>
        <v>554886</v>
      </c>
      <c r="C45" s="84">
        <f>Fert!B33</f>
        <v>0.12964719999999996</v>
      </c>
      <c r="D45" s="56">
        <f>B45*C45</f>
        <v>71939.416219199979</v>
      </c>
    </row>
    <row r="46" spans="1:4">
      <c r="A46" s="53">
        <v>29</v>
      </c>
      <c r="B46" s="56">
        <f>Population!B38</f>
        <v>527389</v>
      </c>
      <c r="C46" s="84">
        <f>Fert!B34</f>
        <v>0.11703919999999998</v>
      </c>
      <c r="D46" s="56">
        <f>B46*C46</f>
        <v>61725.186648799994</v>
      </c>
    </row>
    <row r="47" spans="1:4">
      <c r="A47" s="53">
        <v>30</v>
      </c>
      <c r="B47" s="56">
        <f>Population!B39</f>
        <v>653861</v>
      </c>
      <c r="C47" s="84">
        <f>Fert!B35</f>
        <v>0.10450319999999999</v>
      </c>
      <c r="D47" s="56">
        <f>B47*C47</f>
        <v>68330.566855199999</v>
      </c>
    </row>
    <row r="48" spans="1:4">
      <c r="A48" s="53">
        <v>31</v>
      </c>
      <c r="B48" s="56">
        <f>Population!B40</f>
        <v>436744</v>
      </c>
      <c r="C48" s="84">
        <f>Fert!B36</f>
        <v>9.0742399999999987E-2</v>
      </c>
      <c r="D48" s="56">
        <f>B48*C48</f>
        <v>39631.198745599992</v>
      </c>
    </row>
    <row r="49" spans="1:4">
      <c r="A49" s="53">
        <v>32</v>
      </c>
      <c r="B49" s="56">
        <f>Population!B41</f>
        <v>541154</v>
      </c>
      <c r="C49" s="84">
        <f>Fert!B37</f>
        <v>7.7642400000000014E-2</v>
      </c>
      <c r="D49" s="56">
        <f>B49*C49</f>
        <v>42016.495329600009</v>
      </c>
    </row>
    <row r="50" spans="1:4">
      <c r="A50" s="53">
        <v>33</v>
      </c>
      <c r="B50" s="56">
        <f>Population!B42</f>
        <v>556613</v>
      </c>
      <c r="C50" s="84">
        <f>Fert!B38</f>
        <v>6.703039999999999E-2</v>
      </c>
      <c r="D50" s="56">
        <f>B50*C50</f>
        <v>37309.992035199997</v>
      </c>
    </row>
    <row r="51" spans="1:4">
      <c r="A51" s="53">
        <v>34</v>
      </c>
      <c r="B51" s="56">
        <f>Population!B43</f>
        <v>498299</v>
      </c>
      <c r="C51" s="84">
        <f>Fert!B39</f>
        <v>5.8081600000000004E-2</v>
      </c>
      <c r="D51" s="56">
        <f>B51*C51</f>
        <v>28942.003198400002</v>
      </c>
    </row>
    <row r="52" spans="1:4">
      <c r="A52" s="53">
        <v>35</v>
      </c>
      <c r="B52" s="56">
        <f>Population!B44</f>
        <v>574821</v>
      </c>
      <c r="C52" s="84">
        <f>Fert!B40</f>
        <v>4.8075199999999998E-2</v>
      </c>
      <c r="D52" s="56">
        <f>B52*C52</f>
        <v>27634.6345392</v>
      </c>
    </row>
    <row r="53" spans="1:4">
      <c r="A53" s="53">
        <v>36</v>
      </c>
      <c r="B53" s="56">
        <f>Population!B45</f>
        <v>526445</v>
      </c>
      <c r="C53" s="84">
        <f>Fert!B41</f>
        <v>3.7472800000000001E-2</v>
      </c>
      <c r="D53" s="56">
        <f>B53*C53</f>
        <v>19727.368195999999</v>
      </c>
    </row>
    <row r="54" spans="1:4">
      <c r="A54" s="53">
        <v>37</v>
      </c>
      <c r="B54" s="56">
        <f>Population!B46</f>
        <v>525591</v>
      </c>
      <c r="C54" s="84">
        <f>Fert!B42</f>
        <v>2.8564800000000005E-2</v>
      </c>
      <c r="D54" s="56">
        <f>B54*C54</f>
        <v>15013.401796800003</v>
      </c>
    </row>
    <row r="55" spans="1:4">
      <c r="A55" s="53">
        <v>38</v>
      </c>
      <c r="B55" s="56">
        <f>Population!B47</f>
        <v>555014</v>
      </c>
      <c r="C55" s="84">
        <f>Fert!B43</f>
        <v>2.2196799999999999E-2</v>
      </c>
      <c r="D55" s="56">
        <f>B55*C55</f>
        <v>12319.5347552</v>
      </c>
    </row>
    <row r="56" spans="1:4">
      <c r="A56" s="53">
        <v>39</v>
      </c>
      <c r="B56" s="56">
        <f>Population!B48</f>
        <v>500093</v>
      </c>
      <c r="C56" s="84">
        <f>Fert!B44</f>
        <v>1.7690399999999998E-2</v>
      </c>
      <c r="D56" s="56">
        <f>B56*C56</f>
        <v>8846.8452072</v>
      </c>
    </row>
    <row r="57" spans="1:4">
      <c r="A57" s="53">
        <v>40</v>
      </c>
      <c r="B57" s="56">
        <f>Population!B49</f>
        <v>629880</v>
      </c>
      <c r="C57" s="84">
        <f>Fert!B45</f>
        <v>1.3452800000000004E-2</v>
      </c>
      <c r="D57" s="56">
        <f>B57*C57</f>
        <v>8473.6496640000023</v>
      </c>
    </row>
    <row r="58" spans="1:4">
      <c r="A58" s="53">
        <v>41</v>
      </c>
      <c r="B58" s="56">
        <f>Population!B50</f>
        <v>438993</v>
      </c>
      <c r="C58" s="84">
        <f>Fert!B46</f>
        <v>9.7199999999999995E-3</v>
      </c>
      <c r="D58" s="56">
        <f>B58*C58</f>
        <v>4267.0119599999998</v>
      </c>
    </row>
    <row r="59" spans="1:4">
      <c r="A59" s="53">
        <v>42</v>
      </c>
      <c r="B59" s="56">
        <f>Population!B51</f>
        <v>609849</v>
      </c>
      <c r="C59" s="84">
        <f>Fert!B47</f>
        <v>6.7279999999999996E-3</v>
      </c>
      <c r="D59" s="56">
        <f>B59*C59</f>
        <v>4103.0640720000001</v>
      </c>
    </row>
    <row r="60" spans="1:4">
      <c r="A60" s="53">
        <v>43</v>
      </c>
      <c r="B60" s="56">
        <f>Population!B52</f>
        <v>567308</v>
      </c>
      <c r="C60" s="84">
        <f>Fert!B48</f>
        <v>4.4080000000000022E-3</v>
      </c>
      <c r="D60" s="56">
        <f>B60*C60</f>
        <v>2500.6936640000013</v>
      </c>
    </row>
    <row r="61" spans="1:4">
      <c r="A61" s="53">
        <v>44</v>
      </c>
      <c r="B61" s="56">
        <f>Population!B53</f>
        <v>427095</v>
      </c>
      <c r="C61" s="84">
        <f>Fert!B49</f>
        <v>2.6912000000000004E-3</v>
      </c>
      <c r="D61" s="56">
        <f>B61*C61</f>
        <v>1149.3980640000002</v>
      </c>
    </row>
    <row r="62" spans="1:4">
      <c r="A62" s="53">
        <v>45</v>
      </c>
      <c r="B62" s="56">
        <f>Population!B54</f>
        <v>612118</v>
      </c>
      <c r="C62" s="84">
        <f>Fert!B50</f>
        <v>1.5088000000000011E-3</v>
      </c>
      <c r="D62" s="56">
        <f>B62*C62</f>
        <v>923.56363840000063</v>
      </c>
    </row>
    <row r="63" spans="1:4">
      <c r="A63" s="53">
        <v>46</v>
      </c>
      <c r="B63" s="56">
        <f>Population!B55</f>
        <v>470214</v>
      </c>
      <c r="C63" s="84">
        <f>Fert!B51</f>
        <v>7.9200000000000104E-4</v>
      </c>
      <c r="D63" s="56">
        <f>B63*C63</f>
        <v>372.40948800000047</v>
      </c>
    </row>
    <row r="64" spans="1:4">
      <c r="A64" s="53">
        <v>47</v>
      </c>
      <c r="B64" s="56">
        <f>Population!B56</f>
        <v>484015</v>
      </c>
      <c r="C64" s="84">
        <f>Fert!B52</f>
        <v>4.720000000000002E-4</v>
      </c>
      <c r="D64" s="56">
        <f>B64*C64</f>
        <v>228.45508000000009</v>
      </c>
    </row>
    <row r="65" spans="1:4">
      <c r="A65" s="53">
        <v>48</v>
      </c>
      <c r="B65" s="56">
        <f>Population!B57</f>
        <v>532632</v>
      </c>
      <c r="C65" s="84">
        <f>Fert!B53</f>
        <v>4.8000000000000039E-4</v>
      </c>
      <c r="D65" s="56">
        <f>B65*C65</f>
        <v>255.66336000000021</v>
      </c>
    </row>
    <row r="66" spans="1:4">
      <c r="A66" s="53">
        <v>49</v>
      </c>
      <c r="B66" s="56">
        <f>Population!B58</f>
        <v>417275</v>
      </c>
      <c r="C66" s="84">
        <f>Fert!B54</f>
        <v>7.4720000000000168E-4</v>
      </c>
      <c r="D66" s="56">
        <f>B66*C66</f>
        <v>311.78788000000071</v>
      </c>
    </row>
    <row r="67" spans="1:4">
      <c r="A67" s="87">
        <v>50</v>
      </c>
      <c r="B67" s="88">
        <f>Population!B59</f>
        <v>516516</v>
      </c>
      <c r="C67" s="89">
        <f>Fert!B55</f>
        <v>0</v>
      </c>
      <c r="D67" s="88">
        <f>B67*C67</f>
        <v>0</v>
      </c>
    </row>
    <row r="68" spans="1:4">
      <c r="A68" s="87">
        <v>51</v>
      </c>
      <c r="B68" s="88">
        <f>Population!B60</f>
        <v>334781</v>
      </c>
      <c r="C68" s="89">
        <f>Fert!B56</f>
        <v>0</v>
      </c>
      <c r="D68" s="88">
        <f>B68*C68</f>
        <v>0</v>
      </c>
    </row>
    <row r="69" spans="1:4">
      <c r="A69" s="87">
        <v>52</v>
      </c>
      <c r="B69" s="88">
        <f>Population!B61</f>
        <v>440000</v>
      </c>
      <c r="C69" s="89">
        <f>Fert!B57</f>
        <v>0</v>
      </c>
      <c r="D69" s="88">
        <f>B69*C69</f>
        <v>0</v>
      </c>
    </row>
    <row r="70" spans="1:4">
      <c r="A70" s="87">
        <v>53</v>
      </c>
      <c r="B70" s="88">
        <f>Population!B62</f>
        <v>508232</v>
      </c>
      <c r="C70" s="89">
        <f>Fert!B58</f>
        <v>0</v>
      </c>
      <c r="D70" s="88">
        <f>B70*C70</f>
        <v>0</v>
      </c>
    </row>
    <row r="71" spans="1:4">
      <c r="A71" s="87">
        <v>54</v>
      </c>
      <c r="B71" s="88">
        <f>Population!B63</f>
        <v>361447</v>
      </c>
      <c r="C71" s="89">
        <f>Fert!B59</f>
        <v>0</v>
      </c>
      <c r="D71" s="88">
        <f>B71*C71</f>
        <v>0</v>
      </c>
    </row>
    <row r="72" spans="1:4">
      <c r="A72" s="87">
        <v>55</v>
      </c>
      <c r="B72" s="88">
        <f>Population!B64</f>
        <v>373971</v>
      </c>
      <c r="C72" s="89">
        <f>Fert!B60</f>
        <v>0</v>
      </c>
      <c r="D72" s="88">
        <f>B72*C72</f>
        <v>0</v>
      </c>
    </row>
    <row r="73" spans="1:4">
      <c r="A73" s="87">
        <v>56</v>
      </c>
      <c r="B73" s="88">
        <f>Population!B65</f>
        <v>347982</v>
      </c>
      <c r="C73" s="89">
        <f>Fert!B61</f>
        <v>0</v>
      </c>
      <c r="D73" s="88">
        <f>B73*C73</f>
        <v>0</v>
      </c>
    </row>
    <row r="74" spans="1:4">
      <c r="A74" s="87">
        <v>57</v>
      </c>
      <c r="B74" s="88">
        <f>Population!B66</f>
        <v>336028</v>
      </c>
      <c r="C74" s="89">
        <f>Fert!B62</f>
        <v>0</v>
      </c>
      <c r="D74" s="88">
        <f>B74*C74</f>
        <v>0</v>
      </c>
    </row>
    <row r="75" spans="1:4">
      <c r="A75" s="87">
        <v>58</v>
      </c>
      <c r="B75" s="88">
        <f>Population!B67</f>
        <v>370606</v>
      </c>
      <c r="C75" s="89">
        <f>Fert!B63</f>
        <v>0</v>
      </c>
      <c r="D75" s="88">
        <f>B75*C75</f>
        <v>0</v>
      </c>
    </row>
    <row r="76" spans="1:4">
      <c r="A76" s="87">
        <v>59</v>
      </c>
      <c r="B76" s="88">
        <f>Population!B68</f>
        <v>306303</v>
      </c>
      <c r="C76" s="89">
        <f>Fert!B64</f>
        <v>0</v>
      </c>
      <c r="D76" s="88">
        <f>B76*C76</f>
        <v>0</v>
      </c>
    </row>
    <row r="77" spans="1:4">
      <c r="A77" s="87">
        <v>60</v>
      </c>
      <c r="B77" s="88">
        <f>Population!B69</f>
        <v>323406</v>
      </c>
      <c r="C77" s="89">
        <f>Fert!B65</f>
        <v>0</v>
      </c>
      <c r="D77" s="88">
        <f>B77*C77</f>
        <v>0</v>
      </c>
    </row>
    <row r="78" spans="1:4">
      <c r="A78" s="87">
        <v>61</v>
      </c>
      <c r="B78" s="88">
        <f>Population!B70</f>
        <v>198610</v>
      </c>
      <c r="C78" s="89">
        <f>Fert!B66</f>
        <v>0</v>
      </c>
      <c r="D78" s="88">
        <f>B78*C78</f>
        <v>0</v>
      </c>
    </row>
    <row r="79" spans="1:4">
      <c r="A79" s="87">
        <v>62</v>
      </c>
      <c r="B79" s="88">
        <f>Population!B71</f>
        <v>244123</v>
      </c>
      <c r="C79" s="89">
        <f>Fert!B67</f>
        <v>0</v>
      </c>
      <c r="D79" s="88">
        <f>B79*C79</f>
        <v>0</v>
      </c>
    </row>
    <row r="80" spans="1:4">
      <c r="A80" s="87">
        <v>63</v>
      </c>
      <c r="B80" s="88">
        <f>Population!B72</f>
        <v>262848</v>
      </c>
      <c r="C80" s="89">
        <f>Fert!B68</f>
        <v>0</v>
      </c>
      <c r="D80" s="88">
        <f>B80*C80</f>
        <v>0</v>
      </c>
    </row>
    <row r="81" spans="1:4">
      <c r="A81" s="87">
        <v>64</v>
      </c>
      <c r="B81" s="88">
        <f>Population!B73</f>
        <v>187903</v>
      </c>
      <c r="C81" s="89">
        <f>Fert!B69</f>
        <v>0</v>
      </c>
      <c r="D81" s="88">
        <f>B81*C81</f>
        <v>0</v>
      </c>
    </row>
    <row r="82" spans="1:4">
      <c r="A82" s="87">
        <v>65</v>
      </c>
      <c r="B82" s="88">
        <f>Population!B74</f>
        <v>215522</v>
      </c>
      <c r="C82" s="89">
        <f>Fert!B70</f>
        <v>0</v>
      </c>
      <c r="D82" s="88">
        <f>B82*C82</f>
        <v>0</v>
      </c>
    </row>
    <row r="83" spans="1:4">
      <c r="A83" s="87">
        <v>66</v>
      </c>
      <c r="B83" s="88">
        <f>Population!B75</f>
        <v>148286</v>
      </c>
      <c r="C83" s="89">
        <f>Fert!B71</f>
        <v>0</v>
      </c>
      <c r="D83" s="88">
        <f>B83*C83</f>
        <v>0</v>
      </c>
    </row>
    <row r="84" spans="1:4">
      <c r="A84" s="87">
        <v>67</v>
      </c>
      <c r="B84" s="88">
        <f>Population!B76</f>
        <v>178300</v>
      </c>
      <c r="C84" s="89">
        <f>Fert!B72</f>
        <v>0</v>
      </c>
      <c r="D84" s="88">
        <f>B84*C84</f>
        <v>0</v>
      </c>
    </row>
    <row r="85" spans="1:4">
      <c r="A85" s="87">
        <v>68</v>
      </c>
      <c r="B85" s="88">
        <f>Population!B77</f>
        <v>144794</v>
      </c>
      <c r="C85" s="89">
        <f>Fert!B73</f>
        <v>0</v>
      </c>
      <c r="D85" s="88">
        <f>B85*C85</f>
        <v>0</v>
      </c>
    </row>
    <row r="86" spans="1:4">
      <c r="A86" s="87">
        <v>69</v>
      </c>
      <c r="B86" s="88">
        <f>Population!B78</f>
        <v>107022</v>
      </c>
      <c r="C86" s="89">
        <f>Fert!B74</f>
        <v>0</v>
      </c>
      <c r="D86" s="88">
        <f>B86*C86</f>
        <v>0</v>
      </c>
    </row>
    <row r="87" spans="1:4">
      <c r="A87" s="87">
        <v>70</v>
      </c>
      <c r="B87" s="88">
        <f>Population!B79</f>
        <v>155162</v>
      </c>
      <c r="C87" s="89">
        <f>Fert!B75</f>
        <v>0</v>
      </c>
      <c r="D87" s="88">
        <f>B87*C87</f>
        <v>0</v>
      </c>
    </row>
    <row r="88" spans="1:4">
      <c r="A88" s="87">
        <v>71</v>
      </c>
      <c r="B88" s="88">
        <f>Population!B80</f>
        <v>95589</v>
      </c>
      <c r="C88" s="89">
        <f>Fert!B76</f>
        <v>0</v>
      </c>
      <c r="D88" s="88">
        <f>B88*C88</f>
        <v>0</v>
      </c>
    </row>
    <row r="89" spans="1:4">
      <c r="A89" s="87">
        <v>72</v>
      </c>
      <c r="B89" s="88">
        <f>Population!B81</f>
        <v>143629</v>
      </c>
      <c r="C89" s="89">
        <f>Fert!B77</f>
        <v>0</v>
      </c>
      <c r="D89" s="88">
        <f>B89*C89</f>
        <v>0</v>
      </c>
    </row>
    <row r="90" spans="1:4">
      <c r="A90" s="87">
        <v>73</v>
      </c>
      <c r="B90" s="88">
        <f>Population!B82</f>
        <v>148009</v>
      </c>
      <c r="C90" s="89">
        <f>Fert!B78</f>
        <v>0</v>
      </c>
      <c r="D90" s="88">
        <f>B90*C90</f>
        <v>0</v>
      </c>
    </row>
    <row r="91" spans="1:4">
      <c r="A91" s="87">
        <v>74</v>
      </c>
      <c r="B91" s="88">
        <f>Population!B83</f>
        <v>121936</v>
      </c>
      <c r="C91" s="89">
        <f>Fert!B79</f>
        <v>0</v>
      </c>
      <c r="D91" s="88">
        <f>B91*C91</f>
        <v>0</v>
      </c>
    </row>
    <row r="92" spans="1:4">
      <c r="A92" s="87">
        <v>75</v>
      </c>
      <c r="B92" s="88">
        <f>Population!B84</f>
        <v>109240</v>
      </c>
      <c r="C92" s="89">
        <f>Fert!B80</f>
        <v>0</v>
      </c>
      <c r="D92" s="88">
        <f>B92*C92</f>
        <v>0</v>
      </c>
    </row>
    <row r="93" spans="1:4">
      <c r="A93" s="87">
        <v>76</v>
      </c>
      <c r="B93" s="88">
        <f>Population!B85</f>
        <v>104275</v>
      </c>
      <c r="C93" s="89">
        <f>Fert!B81</f>
        <v>0</v>
      </c>
      <c r="D93" s="88">
        <f>B93*C93</f>
        <v>0</v>
      </c>
    </row>
    <row r="94" spans="1:4">
      <c r="A94" s="87">
        <v>77</v>
      </c>
      <c r="B94" s="88">
        <f>Population!B86</f>
        <v>84628</v>
      </c>
      <c r="C94" s="89">
        <f>Fert!B82</f>
        <v>0</v>
      </c>
      <c r="D94" s="88">
        <f>B94*C94</f>
        <v>0</v>
      </c>
    </row>
    <row r="95" spans="1:4">
      <c r="A95" s="87">
        <v>78</v>
      </c>
      <c r="B95" s="88">
        <f>Population!B87</f>
        <v>100476</v>
      </c>
      <c r="C95" s="89">
        <f>Fert!B83</f>
        <v>0</v>
      </c>
      <c r="D95" s="88">
        <f>B95*C95</f>
        <v>0</v>
      </c>
    </row>
    <row r="96" spans="1:4">
      <c r="A96" s="87">
        <v>79</v>
      </c>
      <c r="B96" s="88">
        <f>Population!B88</f>
        <v>49577</v>
      </c>
      <c r="C96" s="89">
        <f>Fert!B84</f>
        <v>0</v>
      </c>
      <c r="D96" s="88">
        <f>B96*C96</f>
        <v>0</v>
      </c>
    </row>
    <row r="97" spans="1:4">
      <c r="A97" s="87">
        <v>80</v>
      </c>
      <c r="B97" s="88">
        <f>Population!B89</f>
        <v>77123</v>
      </c>
      <c r="C97" s="89">
        <f>Fert!B85</f>
        <v>0</v>
      </c>
      <c r="D97" s="88">
        <f>B97*C97</f>
        <v>0</v>
      </c>
    </row>
    <row r="98" spans="1:4">
      <c r="A98" s="87">
        <v>81</v>
      </c>
      <c r="B98" s="88">
        <f>Population!B90</f>
        <v>37239</v>
      </c>
      <c r="C98" s="89">
        <f>Fert!B86</f>
        <v>0</v>
      </c>
      <c r="D98" s="88">
        <f>B98*C98</f>
        <v>0</v>
      </c>
    </row>
    <row r="99" spans="1:4">
      <c r="A99" s="87">
        <v>82</v>
      </c>
      <c r="B99" s="88">
        <f>Population!B91</f>
        <v>57945</v>
      </c>
      <c r="C99" s="89">
        <f>Fert!B87</f>
        <v>0</v>
      </c>
      <c r="D99" s="88">
        <f>B99*C99</f>
        <v>0</v>
      </c>
    </row>
    <row r="100" spans="1:4">
      <c r="A100" s="87">
        <v>83</v>
      </c>
      <c r="B100" s="88">
        <f>Population!B92</f>
        <v>56202</v>
      </c>
      <c r="C100" s="89">
        <f>Fert!B88</f>
        <v>0</v>
      </c>
      <c r="D100" s="88">
        <f>B100*C100</f>
        <v>0</v>
      </c>
    </row>
    <row r="101" spans="1:4">
      <c r="A101" s="87">
        <v>84</v>
      </c>
      <c r="B101" s="88">
        <f>Population!B93</f>
        <v>38099</v>
      </c>
      <c r="C101" s="89">
        <f>Fert!B89</f>
        <v>0</v>
      </c>
      <c r="D101" s="88">
        <f>B101*C101</f>
        <v>0</v>
      </c>
    </row>
    <row r="102" spans="1:4">
      <c r="A102" s="87">
        <v>85</v>
      </c>
      <c r="B102" s="88">
        <f>Population!B94</f>
        <v>30393</v>
      </c>
      <c r="C102" s="89">
        <f>Fert!B90</f>
        <v>0</v>
      </c>
      <c r="D102" s="88">
        <f>B102*C102</f>
        <v>0</v>
      </c>
    </row>
    <row r="103" spans="1:4">
      <c r="A103" s="87">
        <v>86</v>
      </c>
      <c r="B103" s="88">
        <f>Population!B95</f>
        <v>23679</v>
      </c>
      <c r="C103" s="89">
        <f>Fert!B91</f>
        <v>0</v>
      </c>
      <c r="D103" s="88">
        <f>B103*C103</f>
        <v>0</v>
      </c>
    </row>
    <row r="104" spans="1:4">
      <c r="A104" s="87">
        <v>87</v>
      </c>
      <c r="B104" s="88">
        <f>Population!B96</f>
        <v>21421</v>
      </c>
      <c r="C104" s="89">
        <f>Fert!B92</f>
        <v>0</v>
      </c>
      <c r="D104" s="88">
        <f>B104*C104</f>
        <v>0</v>
      </c>
    </row>
    <row r="105" spans="1:4">
      <c r="A105" s="87">
        <v>88</v>
      </c>
      <c r="B105" s="88">
        <f>Population!B97</f>
        <v>16707</v>
      </c>
      <c r="C105" s="89">
        <f>Fert!B93</f>
        <v>0</v>
      </c>
      <c r="D105" s="88">
        <f>B105*C105</f>
        <v>0</v>
      </c>
    </row>
    <row r="106" spans="1:4">
      <c r="A106" s="87">
        <v>89</v>
      </c>
      <c r="B106" s="88">
        <f>Population!B98</f>
        <v>11130</v>
      </c>
      <c r="C106" s="89">
        <f>Fert!B94</f>
        <v>0</v>
      </c>
      <c r="D106" s="88">
        <f>B106*C106</f>
        <v>0</v>
      </c>
    </row>
    <row r="107" spans="1:4">
      <c r="A107" s="87">
        <v>90</v>
      </c>
      <c r="B107" s="88">
        <f>Population!B99</f>
        <v>15228</v>
      </c>
      <c r="C107" s="89">
        <f>Fert!B95</f>
        <v>0</v>
      </c>
      <c r="D107" s="88">
        <f>B107*C107</f>
        <v>0</v>
      </c>
    </row>
    <row r="108" spans="1:4">
      <c r="A108" s="87">
        <v>91</v>
      </c>
      <c r="B108" s="88">
        <f>Population!B100</f>
        <v>5804</v>
      </c>
      <c r="C108" s="89">
        <f>Fert!B96</f>
        <v>0</v>
      </c>
      <c r="D108" s="88">
        <f>B108*C108</f>
        <v>0</v>
      </c>
    </row>
    <row r="109" spans="1:4">
      <c r="A109" s="87">
        <v>92</v>
      </c>
      <c r="B109" s="88">
        <f>Population!B101</f>
        <v>6520</v>
      </c>
      <c r="C109" s="89">
        <f>Fert!B97</f>
        <v>0</v>
      </c>
      <c r="D109" s="88">
        <f>B109*C109</f>
        <v>0</v>
      </c>
    </row>
    <row r="110" spans="1:4">
      <c r="A110" s="87">
        <v>93</v>
      </c>
      <c r="B110" s="88">
        <f>Population!B102</f>
        <v>6398</v>
      </c>
      <c r="C110" s="89">
        <f>Fert!B98</f>
        <v>0</v>
      </c>
      <c r="D110" s="88">
        <f>B110*C110</f>
        <v>0</v>
      </c>
    </row>
    <row r="111" spans="1:4">
      <c r="A111" s="87">
        <v>94</v>
      </c>
      <c r="B111" s="88">
        <f>Population!B103</f>
        <v>4354</v>
      </c>
      <c r="C111" s="89">
        <f>Fert!B99</f>
        <v>0</v>
      </c>
      <c r="D111" s="88">
        <f>B111*C111</f>
        <v>0</v>
      </c>
    </row>
    <row r="112" spans="1:4">
      <c r="A112" s="87">
        <v>95</v>
      </c>
      <c r="B112" s="88">
        <f>Population!B104</f>
        <v>4457</v>
      </c>
      <c r="C112" s="89">
        <f>Fert!B100</f>
        <v>0</v>
      </c>
      <c r="D112" s="88">
        <f>B112*C112</f>
        <v>0</v>
      </c>
    </row>
    <row r="113" spans="1:4">
      <c r="A113" s="87">
        <v>96</v>
      </c>
      <c r="B113" s="88">
        <f>Population!B105</f>
        <v>2750</v>
      </c>
      <c r="C113" s="89">
        <f>Fert!B101</f>
        <v>0</v>
      </c>
      <c r="D113" s="88">
        <f>B113*C113</f>
        <v>0</v>
      </c>
    </row>
    <row r="114" spans="1:4">
      <c r="A114" s="87">
        <v>97</v>
      </c>
      <c r="B114" s="88">
        <f>Population!B106</f>
        <v>2321</v>
      </c>
      <c r="C114" s="89">
        <f>Fert!B102</f>
        <v>0</v>
      </c>
      <c r="D114" s="88">
        <f>B114*C114</f>
        <v>0</v>
      </c>
    </row>
    <row r="115" spans="1:4">
      <c r="A115" s="87">
        <v>98</v>
      </c>
      <c r="B115" s="88">
        <f>Population!B107</f>
        <v>5355</v>
      </c>
      <c r="C115" s="89">
        <f>Fert!B103</f>
        <v>0</v>
      </c>
      <c r="D115" s="88">
        <f>B115*C115</f>
        <v>0</v>
      </c>
    </row>
    <row r="116" spans="1:4">
      <c r="A116" s="87">
        <v>99</v>
      </c>
      <c r="B116" s="88">
        <f>Population!B108</f>
        <v>0</v>
      </c>
      <c r="C116" s="89">
        <f>Fert!B104</f>
        <v>0</v>
      </c>
      <c r="D116" s="88">
        <f>B116*C116</f>
        <v>0</v>
      </c>
    </row>
    <row r="117" spans="1:4">
      <c r="A117" s="87">
        <v>100</v>
      </c>
      <c r="B117" s="88">
        <f>Population!B109</f>
        <v>0</v>
      </c>
      <c r="C117" s="89">
        <f>Fert!B105</f>
        <v>0</v>
      </c>
      <c r="D117" s="88">
        <f>B117*C117</f>
        <v>0</v>
      </c>
    </row>
  </sheetData>
  <sheetProtection password="CC3D" sheet="1" objects="1" scenarios="1"/>
  <mergeCells count="2">
    <mergeCell ref="B15:C15"/>
    <mergeCell ref="B14:C1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8"/>
  <sheetViews>
    <sheetView showGridLines="0" workbookViewId="0">
      <selection activeCell="C8" sqref="C8"/>
    </sheetView>
  </sheetViews>
  <sheetFormatPr defaultRowHeight="12.75"/>
  <cols>
    <col min="1" max="1" width="21.625" style="18" bestFit="1" customWidth="1"/>
    <col min="2" max="12" width="9.875" style="18" customWidth="1"/>
    <col min="13" max="16384" width="9" style="18"/>
  </cols>
  <sheetData>
    <row r="1" spans="1:15" ht="14.25">
      <c r="A1" s="30" t="s">
        <v>57</v>
      </c>
    </row>
    <row r="2" spans="1:15" ht="14.25">
      <c r="A2" s="99" t="s">
        <v>31</v>
      </c>
    </row>
    <row r="4" spans="1:15">
      <c r="A4" s="20" t="s">
        <v>44</v>
      </c>
      <c r="B4" s="91">
        <f>SUM(B8:B108)</f>
        <v>33070930</v>
      </c>
      <c r="C4" s="91">
        <f ca="1">SUM(C8:C108)</f>
        <v>33211763.485123288</v>
      </c>
      <c r="D4" s="91">
        <f ca="1">SUM(D8:D108)</f>
        <v>33369467.560760334</v>
      </c>
      <c r="E4" s="91">
        <f ca="1">SUM(E8:E108)</f>
        <v>33541183.558622308</v>
      </c>
      <c r="F4" s="91">
        <f ca="1">SUM(F8:F108)</f>
        <v>33725813.835701831</v>
      </c>
      <c r="G4" s="91">
        <f ca="1">SUM(G8:G108)</f>
        <v>33921584.30563195</v>
      </c>
      <c r="H4" s="91">
        <f ca="1">SUM(H8:H108)</f>
        <v>34120849.255292907</v>
      </c>
      <c r="I4" s="91">
        <f ca="1">SUM(I8:I108)</f>
        <v>34323550.025292054</v>
      </c>
      <c r="J4" s="91">
        <f ca="1">SUM(J8:J108)</f>
        <v>34529304.620771751</v>
      </c>
      <c r="K4" s="91">
        <f ca="1">SUM(K8:K108)</f>
        <v>34737302.515196919</v>
      </c>
      <c r="L4" s="91">
        <f ca="1">SUM(L8:L108)</f>
        <v>34946711.479940809</v>
      </c>
    </row>
    <row r="5" spans="1:15">
      <c r="B5" s="28"/>
      <c r="O5" s="18" t="str">
        <f>"ประชากรคาดประมาณเพศชาย "&amp;" / Projected population of male"</f>
        <v>ประชากรคาดประมาณเพศชาย  / Projected population of male</v>
      </c>
    </row>
    <row r="6" spans="1:15">
      <c r="A6" s="46" t="s">
        <v>41</v>
      </c>
      <c r="B6" s="170">
        <f ca="1">Population!C4</f>
        <v>2553</v>
      </c>
      <c r="C6" s="156">
        <f ca="1">B6+1</f>
        <v>2554</v>
      </c>
      <c r="D6" s="156">
        <f t="shared" ref="D6:L6" ca="1" si="0">C6+1</f>
        <v>2555</v>
      </c>
      <c r="E6" s="156">
        <f t="shared" ca="1" si="0"/>
        <v>2556</v>
      </c>
      <c r="F6" s="156">
        <f t="shared" ca="1" si="0"/>
        <v>2557</v>
      </c>
      <c r="G6" s="156">
        <f t="shared" ca="1" si="0"/>
        <v>2558</v>
      </c>
      <c r="H6" s="156">
        <f t="shared" ca="1" si="0"/>
        <v>2559</v>
      </c>
      <c r="I6" s="156">
        <f t="shared" ca="1" si="0"/>
        <v>2560</v>
      </c>
      <c r="J6" s="156">
        <f t="shared" ca="1" si="0"/>
        <v>2561</v>
      </c>
      <c r="K6" s="156">
        <f t="shared" ca="1" si="0"/>
        <v>2562</v>
      </c>
      <c r="L6" s="156">
        <f t="shared" ca="1" si="0"/>
        <v>2563</v>
      </c>
    </row>
    <row r="7" spans="1:15">
      <c r="A7" s="48" t="s">
        <v>42</v>
      </c>
      <c r="B7" s="171">
        <f ca="1">B6-543</f>
        <v>2010</v>
      </c>
      <c r="C7" s="157">
        <f t="shared" ref="C7:L7" ca="1" si="1">C6-543</f>
        <v>2011</v>
      </c>
      <c r="D7" s="157">
        <f t="shared" ca="1" si="1"/>
        <v>2012</v>
      </c>
      <c r="E7" s="157">
        <f t="shared" ca="1" si="1"/>
        <v>2013</v>
      </c>
      <c r="F7" s="157">
        <f t="shared" ca="1" si="1"/>
        <v>2014</v>
      </c>
      <c r="G7" s="157">
        <f t="shared" ca="1" si="1"/>
        <v>2015</v>
      </c>
      <c r="H7" s="157">
        <f t="shared" ca="1" si="1"/>
        <v>2016</v>
      </c>
      <c r="I7" s="157">
        <f t="shared" ca="1" si="1"/>
        <v>2017</v>
      </c>
      <c r="J7" s="157">
        <f t="shared" ca="1" si="1"/>
        <v>2018</v>
      </c>
      <c r="K7" s="157">
        <f t="shared" ca="1" si="1"/>
        <v>2019</v>
      </c>
      <c r="L7" s="157">
        <f t="shared" ca="1" si="1"/>
        <v>2020</v>
      </c>
    </row>
    <row r="8" spans="1:15">
      <c r="A8" s="27">
        <v>0</v>
      </c>
      <c r="B8" s="172">
        <f>Population!B9</f>
        <v>356209</v>
      </c>
      <c r="C8" s="169">
        <f ca="1">Newborn!D11</f>
        <v>441005.04656867625</v>
      </c>
      <c r="D8" s="169">
        <f ca="1">Newborn!E11</f>
        <v>448571.12797978462</v>
      </c>
      <c r="E8" s="169">
        <f ca="1">Newborn!F11</f>
        <v>456525.66660323384</v>
      </c>
      <c r="F8" s="169">
        <f ca="1">Newborn!G11</f>
        <v>464878.65334407799</v>
      </c>
      <c r="G8" s="169">
        <f ca="1">Newborn!H11</f>
        <v>473712.93892398343</v>
      </c>
      <c r="H8" s="169">
        <f ca="1">Newborn!I11</f>
        <v>476104.14679574856</v>
      </c>
      <c r="I8" s="169">
        <f ca="1">Newborn!J11</f>
        <v>479122.7154511488</v>
      </c>
      <c r="J8" s="169">
        <f ca="1">Newborn!K11</f>
        <v>482548.13508557068</v>
      </c>
      <c r="K8" s="169">
        <f ca="1">Newborn!L11</f>
        <v>485795.46124347072</v>
      </c>
      <c r="L8" s="169">
        <f ca="1">Newborn!M11</f>
        <v>488716.02668888727</v>
      </c>
    </row>
    <row r="9" spans="1:15">
      <c r="A9" s="27">
        <v>1</v>
      </c>
      <c r="B9" s="172">
        <f>Population!B10</f>
        <v>373622</v>
      </c>
      <c r="C9" s="169">
        <f>B8-DeathM!B8</f>
        <v>353200.17203063302</v>
      </c>
      <c r="D9" s="169">
        <f ca="1">C8-DeathM!C8</f>
        <v>437366.56897438515</v>
      </c>
      <c r="E9" s="169">
        <f ca="1">D8-DeathM!D8</f>
        <v>444956.27083686448</v>
      </c>
      <c r="F9" s="169">
        <f ca="1">E8-DeathM!E8</f>
        <v>452932.24067256373</v>
      </c>
      <c r="G9" s="169">
        <f ca="1">F8-DeathM!F8</f>
        <v>461304.55269183806</v>
      </c>
      <c r="H9" s="169">
        <f ca="1">G8-DeathM!G8</f>
        <v>470155.59300976759</v>
      </c>
      <c r="I9" s="169">
        <f ca="1">H8-DeathM!H8</f>
        <v>472613.41854477959</v>
      </c>
      <c r="J9" s="169">
        <f ca="1">I8-DeathM!I8</f>
        <v>475692.95281983889</v>
      </c>
      <c r="K9" s="169">
        <f ca="1">J8-DeathM!J8</f>
        <v>479175.56354934099</v>
      </c>
      <c r="L9" s="169">
        <f ca="1">K8-DeathM!K8</f>
        <v>482480.50952208036</v>
      </c>
    </row>
    <row r="10" spans="1:15">
      <c r="A10" s="27">
        <v>2</v>
      </c>
      <c r="B10" s="172">
        <f>Population!B11</f>
        <v>403800</v>
      </c>
      <c r="C10" s="169">
        <f>B9-DeathM!B9</f>
        <v>373343.53716013115</v>
      </c>
      <c r="D10" s="169">
        <f>C9-DeathM!C9</f>
        <v>352943.04994054139</v>
      </c>
      <c r="E10" s="169">
        <f ca="1">D9-DeathM!D9</f>
        <v>437055.5780299012</v>
      </c>
      <c r="F10" s="169">
        <f ca="1">E9-DeathM!E9</f>
        <v>444647.23903969699</v>
      </c>
      <c r="G10" s="169">
        <f ca="1">F9-DeathM!F9</f>
        <v>452624.9829919847</v>
      </c>
      <c r="H10" s="169">
        <f ca="1">G9-DeathM!G9</f>
        <v>460998.89105879451</v>
      </c>
      <c r="I10" s="169">
        <f ca="1">H9-DeathM!H9</f>
        <v>469851.4358659907</v>
      </c>
      <c r="J10" s="169">
        <f ca="1">I9-DeathM!I9</f>
        <v>472314.90386802709</v>
      </c>
      <c r="K10" s="169">
        <f ca="1">J9-DeathM!J9</f>
        <v>475399.60046143562</v>
      </c>
      <c r="L10" s="169">
        <f ca="1">K9-DeathM!K9</f>
        <v>478887.05362635752</v>
      </c>
    </row>
    <row r="11" spans="1:15">
      <c r="A11" s="27">
        <v>3</v>
      </c>
      <c r="B11" s="172">
        <f>Population!B12</f>
        <v>449310</v>
      </c>
      <c r="C11" s="169">
        <f>B10-DeathM!B10</f>
        <v>403499.04530584643</v>
      </c>
      <c r="D11" s="169">
        <f>C10-DeathM!C10</f>
        <v>373071.7511356654</v>
      </c>
      <c r="E11" s="169">
        <f>D10-DeathM!D10</f>
        <v>352692.088618309</v>
      </c>
      <c r="F11" s="169">
        <f ca="1">E10-DeathM!E10</f>
        <v>436752.03343553771</v>
      </c>
      <c r="G11" s="169">
        <f ca="1">F10-DeathM!F10</f>
        <v>444345.60169292666</v>
      </c>
      <c r="H11" s="169">
        <f ca="1">G10-DeathM!G10</f>
        <v>452325.07246508804</v>
      </c>
      <c r="I11" s="169">
        <f ca="1">H10-DeathM!H10</f>
        <v>460700.65764825238</v>
      </c>
      <c r="J11" s="169">
        <f ca="1">I10-DeathM!I10</f>
        <v>469554.66572786996</v>
      </c>
      <c r="K11" s="169">
        <f ca="1">J10-DeathM!J10</f>
        <v>472023.6346992547</v>
      </c>
      <c r="L11" s="169">
        <f ca="1">K10-DeathM!K10</f>
        <v>475113.36403255863</v>
      </c>
    </row>
    <row r="12" spans="1:15">
      <c r="A12" s="27">
        <v>4</v>
      </c>
      <c r="B12" s="172">
        <f>Population!B13</f>
        <v>414605</v>
      </c>
      <c r="C12" s="169">
        <f>B11-DeathM!B11</f>
        <v>448975.12641498237</v>
      </c>
      <c r="D12" s="169">
        <f>C11-DeathM!C11</f>
        <v>403205.30672332383</v>
      </c>
      <c r="E12" s="169">
        <f>D11-DeathM!D11</f>
        <v>372806.47723391739</v>
      </c>
      <c r="F12" s="169">
        <f>E11-DeathM!E11</f>
        <v>352447.13630021387</v>
      </c>
      <c r="G12" s="169">
        <f ca="1">F11-DeathM!F11</f>
        <v>436455.7519948915</v>
      </c>
      <c r="H12" s="169">
        <f ca="1">G11-DeathM!G11</f>
        <v>444051.17710626987</v>
      </c>
      <c r="I12" s="169">
        <f ca="1">H11-DeathM!H11</f>
        <v>452032.45039668103</v>
      </c>
      <c r="J12" s="169">
        <f ca="1">I11-DeathM!I11</f>
        <v>460409.66737480438</v>
      </c>
      <c r="K12" s="169">
        <f ca="1">J11-DeathM!J11</f>
        <v>469265.09875452297</v>
      </c>
      <c r="L12" s="169">
        <f ca="1">K11-DeathM!K11</f>
        <v>471739.4309274999</v>
      </c>
    </row>
    <row r="13" spans="1:15">
      <c r="A13" s="27">
        <v>5</v>
      </c>
      <c r="B13" s="172">
        <f>Population!B14</f>
        <v>433796</v>
      </c>
      <c r="C13" s="169">
        <f>B12-DeathM!B12</f>
        <v>414295.99227100168</v>
      </c>
      <c r="D13" s="169">
        <f>C12-DeathM!C12</f>
        <v>448648.28222847113</v>
      </c>
      <c r="E13" s="169">
        <f>D12-DeathM!D12</f>
        <v>402918.60625727568</v>
      </c>
      <c r="F13" s="169">
        <f>E12-DeathM!E12</f>
        <v>372547.5550359257</v>
      </c>
      <c r="G13" s="169">
        <f>F12-DeathM!F12</f>
        <v>352208.04515168903</v>
      </c>
      <c r="H13" s="169">
        <f ca="1">G12-DeathM!G12</f>
        <v>436166.55524379172</v>
      </c>
      <c r="I13" s="169">
        <f ca="1">H12-DeathM!H12</f>
        <v>443763.90765818185</v>
      </c>
      <c r="J13" s="169">
        <f ca="1">I12-DeathM!I12</f>
        <v>451746.93518378818</v>
      </c>
      <c r="K13" s="169">
        <f ca="1">J12-DeathM!J12</f>
        <v>460125.73997803417</v>
      </c>
      <c r="L13" s="169">
        <f ca="1">K12-DeathM!K12</f>
        <v>468982.55588756694</v>
      </c>
    </row>
    <row r="14" spans="1:15">
      <c r="A14" s="27">
        <v>6</v>
      </c>
      <c r="B14" s="172">
        <f>Population!B15</f>
        <v>433632</v>
      </c>
      <c r="C14" s="169">
        <f>B13-DeathM!B13</f>
        <v>433573.27471148223</v>
      </c>
      <c r="D14" s="169">
        <f>C13-DeathM!C13</f>
        <v>414088.22439718019</v>
      </c>
      <c r="E14" s="169">
        <f>D13-DeathM!D13</f>
        <v>448428.51782483881</v>
      </c>
      <c r="F14" s="169">
        <f>E13-DeathM!E13</f>
        <v>402725.83053505013</v>
      </c>
      <c r="G14" s="169">
        <f>F13-DeathM!F13</f>
        <v>372373.45437906572</v>
      </c>
      <c r="H14" s="169">
        <f>G13-DeathM!G13</f>
        <v>352047.27639975899</v>
      </c>
      <c r="I14" s="169">
        <f ca="1">H13-DeathM!H13</f>
        <v>435972.17238915013</v>
      </c>
      <c r="J14" s="169">
        <f ca="1">I13-DeathM!I13</f>
        <v>443570.81720686099</v>
      </c>
      <c r="K14" s="169">
        <f ca="1">J13-DeathM!J13</f>
        <v>451555.02091688727</v>
      </c>
      <c r="L14" s="169">
        <f ca="1">K13-DeathM!K13</f>
        <v>459934.89013746241</v>
      </c>
    </row>
    <row r="15" spans="1:15">
      <c r="A15" s="27">
        <v>7</v>
      </c>
      <c r="B15" s="172">
        <f>Population!B16</f>
        <v>464676</v>
      </c>
      <c r="C15" s="169">
        <f>B14-DeathM!B14</f>
        <v>433488.36059002235</v>
      </c>
      <c r="D15" s="169">
        <f>C14-DeathM!C14</f>
        <v>433432.99383529834</v>
      </c>
      <c r="E15" s="169">
        <f>D14-DeathM!D14</f>
        <v>413957.36270801083</v>
      </c>
      <c r="F15" s="169">
        <f>E14-DeathM!E14</f>
        <v>448290.0985589996</v>
      </c>
      <c r="G15" s="169">
        <f>F14-DeathM!F14</f>
        <v>402604.40878731856</v>
      </c>
      <c r="H15" s="169">
        <f>G14-DeathM!G14</f>
        <v>372263.79409064777</v>
      </c>
      <c r="I15" s="169">
        <f>H14-DeathM!H14</f>
        <v>351946.05440653308</v>
      </c>
      <c r="J15" s="169">
        <f ca="1">I14-DeathM!I14</f>
        <v>435849.78521932458</v>
      </c>
      <c r="K15" s="169">
        <f ca="1">J14-DeathM!J14</f>
        <v>443449.24247670488</v>
      </c>
      <c r="L15" s="169">
        <f ca="1">K14-DeathM!K14</f>
        <v>451434.18549852131</v>
      </c>
    </row>
    <row r="16" spans="1:15">
      <c r="A16" s="27">
        <v>8</v>
      </c>
      <c r="B16" s="172">
        <f>Population!B17</f>
        <v>457825</v>
      </c>
      <c r="C16" s="169">
        <f>B15-DeathM!B15</f>
        <v>464583.64641013008</v>
      </c>
      <c r="D16" s="169">
        <f>C15-DeathM!C15</f>
        <v>433404.20854848396</v>
      </c>
      <c r="E16" s="169">
        <f>D15-DeathM!D15</f>
        <v>433350.80877853039</v>
      </c>
      <c r="F16" s="169">
        <f>E15-DeathM!E15</f>
        <v>413880.695406146</v>
      </c>
      <c r="G16" s="169">
        <f>F15-DeathM!F15</f>
        <v>448209.00294039655</v>
      </c>
      <c r="H16" s="169">
        <f>G15-DeathM!G15</f>
        <v>402533.27098455618</v>
      </c>
      <c r="I16" s="169">
        <f>H15-DeathM!H15</f>
        <v>372199.5732559422</v>
      </c>
      <c r="J16" s="169">
        <f>I15-DeathM!I15</f>
        <v>351886.77491450397</v>
      </c>
      <c r="K16" s="169">
        <f ca="1">J15-DeathM!J15</f>
        <v>435778.11009827809</v>
      </c>
      <c r="L16" s="169">
        <f ca="1">K15-DeathM!K15</f>
        <v>443378.04268187599</v>
      </c>
    </row>
    <row r="17" spans="1:12">
      <c r="A17" s="27">
        <v>9</v>
      </c>
      <c r="B17" s="172">
        <f>Population!B18</f>
        <v>448600</v>
      </c>
      <c r="C17" s="169">
        <f>B16-DeathM!B16</f>
        <v>457779.50401754968</v>
      </c>
      <c r="D17" s="169">
        <f>C16-DeathM!C16</f>
        <v>464538.55216324242</v>
      </c>
      <c r="E17" s="169">
        <f>D16-DeathM!D16</f>
        <v>433363.11874914978</v>
      </c>
      <c r="F17" s="169">
        <f>E16-DeathM!E16</f>
        <v>433310.67923831317</v>
      </c>
      <c r="G17" s="169">
        <f>F16-DeathM!F16</f>
        <v>413843.25992504827</v>
      </c>
      <c r="H17" s="169">
        <f>G16-DeathM!G16</f>
        <v>448169.40500883944</v>
      </c>
      <c r="I17" s="169">
        <f>H16-DeathM!H16</f>
        <v>402498.54960811592</v>
      </c>
      <c r="J17" s="169">
        <f>I16-DeathM!I16</f>
        <v>372168.22782478906</v>
      </c>
      <c r="K17" s="169">
        <f>J16-DeathM!J16</f>
        <v>351857.84117627353</v>
      </c>
      <c r="L17" s="169">
        <f ca="1">K16-DeathM!K16</f>
        <v>435743.1260357768</v>
      </c>
    </row>
    <row r="18" spans="1:12">
      <c r="A18" s="27">
        <v>10</v>
      </c>
      <c r="B18" s="172">
        <f>Population!B19</f>
        <v>535296</v>
      </c>
      <c r="C18" s="169">
        <f>B17-DeathM!B17</f>
        <v>448570.28049621987</v>
      </c>
      <c r="D18" s="169">
        <f>C17-DeathM!C17</f>
        <v>457749.88147683133</v>
      </c>
      <c r="E18" s="169">
        <f>D17-DeathM!D17</f>
        <v>464509.19112564763</v>
      </c>
      <c r="F18" s="169">
        <f>E17-DeathM!E17</f>
        <v>433336.36496237904</v>
      </c>
      <c r="G18" s="169">
        <f>F17-DeathM!F17</f>
        <v>433284.55062375969</v>
      </c>
      <c r="H18" s="169">
        <f>G17-DeathM!G17</f>
        <v>413818.88537809305</v>
      </c>
      <c r="I18" s="169">
        <f>H17-DeathM!H17</f>
        <v>448143.63312902726</v>
      </c>
      <c r="J18" s="169">
        <f>I17-DeathM!I17</f>
        <v>402475.95153352991</v>
      </c>
      <c r="K18" s="169">
        <f>J17-DeathM!J17</f>
        <v>372147.82691015932</v>
      </c>
      <c r="L18" s="169">
        <f>K17-DeathM!K17</f>
        <v>351839.00985451898</v>
      </c>
    </row>
    <row r="19" spans="1:12">
      <c r="A19" s="27">
        <v>11</v>
      </c>
      <c r="B19" s="172">
        <f>Population!B20</f>
        <v>476348</v>
      </c>
      <c r="C19" s="169">
        <f>B18-DeathM!B18</f>
        <v>535260.53693380405</v>
      </c>
      <c r="D19" s="169">
        <f>C18-DeathM!C18</f>
        <v>448541.25387689238</v>
      </c>
      <c r="E19" s="169">
        <f>D18-DeathM!D18</f>
        <v>457720.94951539033</v>
      </c>
      <c r="F19" s="169">
        <f>E18-DeathM!E18</f>
        <v>464480.51452785986</v>
      </c>
      <c r="G19" s="169">
        <f>F18-DeathM!F18</f>
        <v>433310.23479897756</v>
      </c>
      <c r="H19" s="169">
        <f>G18-DeathM!G18</f>
        <v>433259.03102335334</v>
      </c>
      <c r="I19" s="169">
        <f>H18-DeathM!H18</f>
        <v>413795.0888171079</v>
      </c>
      <c r="J19" s="169">
        <f>I18-DeathM!I18</f>
        <v>448118.47233464289</v>
      </c>
      <c r="K19" s="169">
        <f>J18-DeathM!J18</f>
        <v>402453.88925923058</v>
      </c>
      <c r="L19" s="169">
        <f>K18-DeathM!K18</f>
        <v>372127.909674706</v>
      </c>
    </row>
    <row r="20" spans="1:12">
      <c r="A20" s="27">
        <v>12</v>
      </c>
      <c r="B20" s="172">
        <f>Population!B21</f>
        <v>542132</v>
      </c>
      <c r="C20" s="169">
        <f>B19-DeathM!B19</f>
        <v>476292.77386128699</v>
      </c>
      <c r="D20" s="169">
        <f>C19-DeathM!C19</f>
        <v>535199.92345156113</v>
      </c>
      <c r="E20" s="169">
        <f>D19-DeathM!D19</f>
        <v>448491.6414949405</v>
      </c>
      <c r="F20" s="169">
        <f>E19-DeathM!E19</f>
        <v>457671.49884857173</v>
      </c>
      <c r="G20" s="169">
        <f>F19-DeathM!F19</f>
        <v>464431.50025796512</v>
      </c>
      <c r="H20" s="169">
        <f>G19-DeathM!G19</f>
        <v>433265.57285095926</v>
      </c>
      <c r="I20" s="169">
        <f>H19-DeathM!H19</f>
        <v>433215.43071460183</v>
      </c>
      <c r="J20" s="169">
        <f>I19-DeathM!I19</f>
        <v>413754.4322693845</v>
      </c>
      <c r="K20" s="169">
        <f>J19-DeathM!J19</f>
        <v>448075.48492861091</v>
      </c>
      <c r="L20" s="169">
        <f>K19-DeathM!K19</f>
        <v>402416.19564795366</v>
      </c>
    </row>
    <row r="21" spans="1:12">
      <c r="A21" s="27">
        <v>13</v>
      </c>
      <c r="B21" s="172">
        <f>Population!B22</f>
        <v>602967</v>
      </c>
      <c r="C21" s="169">
        <f>B20-DeathM!B20</f>
        <v>542033.23114452919</v>
      </c>
      <c r="D21" s="169">
        <f>C20-DeathM!C20</f>
        <v>476208.0174329186</v>
      </c>
      <c r="E21" s="169">
        <f>D20-DeathM!D20</f>
        <v>535106.89873111539</v>
      </c>
      <c r="F21" s="169">
        <f>E20-DeathM!E20</f>
        <v>448415.50018209865</v>
      </c>
      <c r="G21" s="169">
        <f>F20-DeathM!F20</f>
        <v>457595.60552863794</v>
      </c>
      <c r="H21" s="169">
        <f>G20-DeathM!G20</f>
        <v>464356.27649961622</v>
      </c>
      <c r="I21" s="169">
        <f>H20-DeathM!H20</f>
        <v>433197.05704555166</v>
      </c>
      <c r="J21" s="169">
        <f>I20-DeathM!I20</f>
        <v>433148.54340477736</v>
      </c>
      <c r="K21" s="169">
        <f>J20-DeathM!J20</f>
        <v>413692.06084000616</v>
      </c>
      <c r="L21" s="169">
        <f>K20-DeathM!K20</f>
        <v>448009.53756362753</v>
      </c>
    </row>
    <row r="22" spans="1:12">
      <c r="A22" s="27">
        <v>14</v>
      </c>
      <c r="B22" s="172">
        <f>Population!B23</f>
        <v>652729</v>
      </c>
      <c r="C22" s="169">
        <f>B21-DeathM!B21</f>
        <v>602787.24195238273</v>
      </c>
      <c r="D22" s="169">
        <f>C21-DeathM!C21</f>
        <v>541875.39575448423</v>
      </c>
      <c r="E22" s="169">
        <f>D21-DeathM!D21</f>
        <v>476072.57371900184</v>
      </c>
      <c r="F22" s="169">
        <f>E21-DeathM!E21</f>
        <v>534958.24138437829</v>
      </c>
      <c r="G22" s="169">
        <f>F21-DeathM!F21</f>
        <v>448293.82272648893</v>
      </c>
      <c r="H22" s="169">
        <f>G21-DeathM!G21</f>
        <v>457474.32389875309</v>
      </c>
      <c r="I22" s="169">
        <f>H21-DeathM!H21</f>
        <v>464236.11433980794</v>
      </c>
      <c r="J22" s="169">
        <f>I21-DeathM!I21</f>
        <v>433087.60972613166</v>
      </c>
      <c r="K22" s="169">
        <f>J21-DeathM!J21</f>
        <v>433041.69704853557</v>
      </c>
      <c r="L22" s="169">
        <f>K21-DeathM!K21</f>
        <v>413592.42782556132</v>
      </c>
    </row>
    <row r="23" spans="1:12">
      <c r="A23" s="27">
        <v>15</v>
      </c>
      <c r="B23" s="172">
        <f>Population!B24</f>
        <v>536747</v>
      </c>
      <c r="C23" s="169">
        <f>B22-DeathM!B22</f>
        <v>652447.92090305628</v>
      </c>
      <c r="D23" s="169">
        <f>C22-DeathM!C22</f>
        <v>602533.7037718693</v>
      </c>
      <c r="E23" s="169">
        <f>D22-DeathM!D22</f>
        <v>541652.77665290434</v>
      </c>
      <c r="F23" s="169">
        <f>E22-DeathM!E22</f>
        <v>475881.53568824049</v>
      </c>
      <c r="G23" s="169">
        <f>F22-DeathM!F22</f>
        <v>534748.56465738569</v>
      </c>
      <c r="H23" s="169">
        <f>G22-DeathM!G22</f>
        <v>448122.19921758014</v>
      </c>
      <c r="I23" s="169">
        <f>H22-DeathM!H22</f>
        <v>457303.32867787045</v>
      </c>
      <c r="J23" s="169">
        <f>I22-DeathM!I22</f>
        <v>464066.69639964553</v>
      </c>
      <c r="K23" s="169">
        <f>J22-DeathM!J22</f>
        <v>432933.2978115126</v>
      </c>
      <c r="L23" s="169">
        <f>K22-DeathM!K22</f>
        <v>432891.0513821792</v>
      </c>
    </row>
    <row r="24" spans="1:12">
      <c r="A24" s="27">
        <v>16</v>
      </c>
      <c r="B24" s="172">
        <f>Population!B25</f>
        <v>478581</v>
      </c>
      <c r="C24" s="169">
        <f>B23-DeathM!B23</f>
        <v>536418.07745411678</v>
      </c>
      <c r="D24" s="169">
        <f>C23-DeathM!C23</f>
        <v>652057.39167306945</v>
      </c>
      <c r="E24" s="169">
        <f>D23-DeathM!D23</f>
        <v>602181.43616032845</v>
      </c>
      <c r="F24" s="169">
        <f>E23-DeathM!E23</f>
        <v>541343.46518652316</v>
      </c>
      <c r="G24" s="169">
        <f>F23-DeathM!F23</f>
        <v>475616.10106179898</v>
      </c>
      <c r="H24" s="169">
        <f>G23-DeathM!G23</f>
        <v>534457.23008422437</v>
      </c>
      <c r="I24" s="169">
        <f>H23-DeathM!H23</f>
        <v>447883.83443898201</v>
      </c>
      <c r="J24" s="169">
        <f>I23-DeathM!I23</f>
        <v>457065.83436554397</v>
      </c>
      <c r="K24" s="169">
        <f>J23-DeathM!J23</f>
        <v>463831.39068244956</v>
      </c>
      <c r="L24" s="169">
        <f>K23-DeathM!K23</f>
        <v>432718.97110397235</v>
      </c>
    </row>
    <row r="25" spans="1:12">
      <c r="A25" s="27">
        <v>17</v>
      </c>
      <c r="B25" s="172">
        <f>Population!B26</f>
        <v>576849</v>
      </c>
      <c r="C25" s="169">
        <f>B24-DeathM!B24</f>
        <v>478216.38412139099</v>
      </c>
      <c r="D25" s="169">
        <f>C24-DeathM!C24</f>
        <v>536018.89889473887</v>
      </c>
      <c r="E25" s="169">
        <f>D24-DeathM!D24</f>
        <v>651583.44083030382</v>
      </c>
      <c r="F25" s="169">
        <f>E24-DeathM!E24</f>
        <v>601753.9141124239</v>
      </c>
      <c r="G25" s="169">
        <f>F24-DeathM!F24</f>
        <v>540968.07083937898</v>
      </c>
      <c r="H25" s="169">
        <f>G24-DeathM!G24</f>
        <v>475293.95334726077</v>
      </c>
      <c r="I25" s="169">
        <f>H24-DeathM!H24</f>
        <v>534103.79090595373</v>
      </c>
      <c r="J25" s="169">
        <f>I24-DeathM!I24</f>
        <v>447594.65304559958</v>
      </c>
      <c r="K25" s="169">
        <f>J24-DeathM!J24</f>
        <v>456777.70538446971</v>
      </c>
      <c r="L25" s="169">
        <f>K24-DeathM!K24</f>
        <v>463545.91340424254</v>
      </c>
    </row>
    <row r="26" spans="1:12">
      <c r="A26" s="27">
        <v>18</v>
      </c>
      <c r="B26" s="172">
        <f>Population!B27</f>
        <v>646198</v>
      </c>
      <c r="C26" s="169">
        <f>B25-DeathM!B25</f>
        <v>576323.53096746316</v>
      </c>
      <c r="D26" s="169">
        <f>C25-DeathM!C25</f>
        <v>477790.89044471004</v>
      </c>
      <c r="E26" s="169">
        <f>D25-DeathM!D25</f>
        <v>535553.06354949321</v>
      </c>
      <c r="F26" s="169">
        <f>E25-DeathM!E25</f>
        <v>651030.33778421942</v>
      </c>
      <c r="G26" s="169">
        <f>F25-DeathM!F25</f>
        <v>601254.98526891868</v>
      </c>
      <c r="H26" s="169">
        <f>G25-DeathM!G25</f>
        <v>540529.96908042522</v>
      </c>
      <c r="I26" s="169">
        <f>H25-DeathM!H25</f>
        <v>474918.14287373697</v>
      </c>
      <c r="J26" s="169">
        <f>I25-DeathM!I25</f>
        <v>533691.46988495695</v>
      </c>
      <c r="K26" s="169">
        <f>J25-DeathM!J25</f>
        <v>447257.28967115248</v>
      </c>
      <c r="L26" s="169">
        <f>K25-DeathM!K25</f>
        <v>456441.56463289453</v>
      </c>
    </row>
    <row r="27" spans="1:12">
      <c r="A27" s="27">
        <v>19</v>
      </c>
      <c r="B27" s="172">
        <f>Population!B28</f>
        <v>431271</v>
      </c>
      <c r="C27" s="169">
        <f>B26-DeathM!B26</f>
        <v>645513.03579478466</v>
      </c>
      <c r="D27" s="169">
        <f>C26-DeathM!C26</f>
        <v>575726.83610932517</v>
      </c>
      <c r="E27" s="169">
        <f>D26-DeathM!D26</f>
        <v>477307.71207403805</v>
      </c>
      <c r="F27" s="169">
        <f>E26-DeathM!E26</f>
        <v>535024.06338877871</v>
      </c>
      <c r="G27" s="169">
        <f>F26-DeathM!F26</f>
        <v>650402.22418079851</v>
      </c>
      <c r="H27" s="169">
        <f>G26-DeathM!G26</f>
        <v>600688.38165679155</v>
      </c>
      <c r="I27" s="169">
        <f>H26-DeathM!H26</f>
        <v>540032.6402313849</v>
      </c>
      <c r="J27" s="169">
        <f>I26-DeathM!I26</f>
        <v>474491.51830575801</v>
      </c>
      <c r="K27" s="169">
        <f>J26-DeathM!J26</f>
        <v>533223.38934280456</v>
      </c>
      <c r="L27" s="169">
        <f>K26-DeathM!K26</f>
        <v>446874.29654412292</v>
      </c>
    </row>
    <row r="28" spans="1:12">
      <c r="A28" s="27">
        <v>20</v>
      </c>
      <c r="B28" s="172">
        <f>Population!B29</f>
        <v>568054</v>
      </c>
      <c r="C28" s="169">
        <f>B27-DeathM!B27</f>
        <v>430756.71359325491</v>
      </c>
      <c r="D28" s="169">
        <f>C27-DeathM!C27</f>
        <v>644761.16453723365</v>
      </c>
      <c r="E28" s="169">
        <f>D27-DeathM!D27</f>
        <v>575071.84015772783</v>
      </c>
      <c r="F28" s="169">
        <f>E27-DeathM!E27</f>
        <v>476777.31115248514</v>
      </c>
      <c r="G28" s="169">
        <f>F27-DeathM!F27</f>
        <v>534443.34870164865</v>
      </c>
      <c r="H28" s="169">
        <f>G27-DeathM!G27</f>
        <v>649712.69096958451</v>
      </c>
      <c r="I28" s="169">
        <f>H27-DeathM!H27</f>
        <v>600066.61757636839</v>
      </c>
      <c r="J28" s="169">
        <f>I27-DeathM!I27</f>
        <v>539486.88283150108</v>
      </c>
      <c r="K28" s="169">
        <f>J27-DeathM!J27</f>
        <v>474023.33998152683</v>
      </c>
      <c r="L28" s="169">
        <f>K27-DeathM!K27</f>
        <v>532709.70625645434</v>
      </c>
    </row>
    <row r="29" spans="1:12">
      <c r="A29" s="27">
        <v>21</v>
      </c>
      <c r="B29" s="172">
        <f>Population!B30</f>
        <v>513436</v>
      </c>
      <c r="C29" s="169">
        <f>B28-DeathM!B28</f>
        <v>567310.74300210318</v>
      </c>
      <c r="D29" s="169">
        <f>C28-DeathM!C28</f>
        <v>430206.20371572988</v>
      </c>
      <c r="E29" s="169">
        <f>D28-DeathM!D28</f>
        <v>643956.31331467419</v>
      </c>
      <c r="F29" s="169">
        <f>E28-DeathM!E28</f>
        <v>574370.67146732647</v>
      </c>
      <c r="G29" s="169">
        <f>F28-DeathM!F28</f>
        <v>476209.50555488595</v>
      </c>
      <c r="H29" s="169">
        <f>G28-DeathM!G28</f>
        <v>533821.66505654389</v>
      </c>
      <c r="I29" s="169">
        <f>H28-DeathM!H28</f>
        <v>648974.79975113005</v>
      </c>
      <c r="J29" s="169">
        <f>I28-DeathM!I28</f>
        <v>599401.23153627664</v>
      </c>
      <c r="K29" s="169">
        <f>J28-DeathM!J28</f>
        <v>538902.82166211854</v>
      </c>
      <c r="L29" s="169">
        <f>K28-DeathM!K28</f>
        <v>473522.29075497168</v>
      </c>
    </row>
    <row r="30" spans="1:12">
      <c r="A30" s="27">
        <v>22</v>
      </c>
      <c r="B30" s="172">
        <f>Population!B31</f>
        <v>505700</v>
      </c>
      <c r="C30" s="169">
        <f>B29-DeathM!B29</f>
        <v>512704.68065632723</v>
      </c>
      <c r="D30" s="169">
        <f>C29-DeathM!C29</f>
        <v>566521.47330589278</v>
      </c>
      <c r="E30" s="169">
        <f>D29-DeathM!D29</f>
        <v>429621.59570002794</v>
      </c>
      <c r="F30" s="169">
        <f>E29-DeathM!E29</f>
        <v>643101.58482777537</v>
      </c>
      <c r="G30" s="169">
        <f>F29-DeathM!F29</f>
        <v>573626.02916331682</v>
      </c>
      <c r="H30" s="169">
        <f>G29-DeathM!G29</f>
        <v>475606.47796045535</v>
      </c>
      <c r="I30" s="169">
        <f>H29-DeathM!H29</f>
        <v>533161.6732448698</v>
      </c>
      <c r="J30" s="169">
        <f>I29-DeathM!I29</f>
        <v>648191.41807115765</v>
      </c>
      <c r="K30" s="169">
        <f>J29-DeathM!J29</f>
        <v>598694.80592698173</v>
      </c>
      <c r="L30" s="169">
        <f>K29-DeathM!K29</f>
        <v>538282.7205823824</v>
      </c>
    </row>
    <row r="31" spans="1:12">
      <c r="A31" s="27">
        <v>23</v>
      </c>
      <c r="B31" s="172">
        <f>Population!B32</f>
        <v>569267</v>
      </c>
      <c r="C31" s="169">
        <f>B30-DeathM!B30</f>
        <v>504937.82159573806</v>
      </c>
      <c r="D31" s="169">
        <f>C30-DeathM!C30</f>
        <v>511949.91063152289</v>
      </c>
      <c r="E31" s="169">
        <f>D30-DeathM!D30</f>
        <v>565706.86766333354</v>
      </c>
      <c r="F31" s="169">
        <f>E30-DeathM!E30</f>
        <v>429018.20193506312</v>
      </c>
      <c r="G31" s="169">
        <f>F30-DeathM!F30</f>
        <v>642219.36265135789</v>
      </c>
      <c r="H31" s="169">
        <f>G30-DeathM!G30</f>
        <v>572857.4105157369</v>
      </c>
      <c r="I31" s="169">
        <f>H30-DeathM!H30</f>
        <v>474984.27359452198</v>
      </c>
      <c r="J31" s="169">
        <f>I30-DeathM!I30</f>
        <v>532480.6727284817</v>
      </c>
      <c r="K31" s="169">
        <f>J30-DeathM!J30</f>
        <v>647383.07629964163</v>
      </c>
      <c r="L31" s="169">
        <f>K30-DeathM!K30</f>
        <v>597965.85135957657</v>
      </c>
    </row>
    <row r="32" spans="1:12">
      <c r="A32" s="27">
        <v>24</v>
      </c>
      <c r="B32" s="172">
        <f>Population!B33</f>
        <v>510499</v>
      </c>
      <c r="C32" s="169">
        <f>B31-DeathM!B31</f>
        <v>568371.30137536256</v>
      </c>
      <c r="D32" s="169">
        <f>C31-DeathM!C31</f>
        <v>504161.81131149014</v>
      </c>
      <c r="E32" s="169">
        <f>D31-DeathM!D31</f>
        <v>511181.41620422737</v>
      </c>
      <c r="F32" s="169">
        <f>E31-DeathM!E31</f>
        <v>564877.4211642805</v>
      </c>
      <c r="G32" s="169">
        <f>F31-DeathM!F31</f>
        <v>428403.79469891102</v>
      </c>
      <c r="H32" s="169">
        <f>G31-DeathM!G31</f>
        <v>641321.00830141222</v>
      </c>
      <c r="I32" s="169">
        <f>H31-DeathM!H31</f>
        <v>572075.03717878566</v>
      </c>
      <c r="J32" s="169">
        <f>I31-DeathM!I31</f>
        <v>474350.91457063763</v>
      </c>
      <c r="K32" s="169">
        <f>J31-DeathM!J31</f>
        <v>531787.44199722505</v>
      </c>
      <c r="L32" s="169">
        <f>K31-DeathM!K31</f>
        <v>646560.19247395161</v>
      </c>
    </row>
    <row r="33" spans="1:12">
      <c r="A33" s="27">
        <v>25</v>
      </c>
      <c r="B33" s="172">
        <f>Population!B34</f>
        <v>570996</v>
      </c>
      <c r="C33" s="169">
        <f>B32-DeathM!B32</f>
        <v>509661.94810573669</v>
      </c>
      <c r="D33" s="169">
        <f>C32-DeathM!C32</f>
        <v>567461.02492940682</v>
      </c>
      <c r="E33" s="169">
        <f>D32-DeathM!D32</f>
        <v>503373.14228237717</v>
      </c>
      <c r="F33" s="169">
        <f>E32-DeathM!E32</f>
        <v>510400.3576854915</v>
      </c>
      <c r="G33" s="169">
        <f>F32-DeathM!F32</f>
        <v>564034.38460508687</v>
      </c>
      <c r="H33" s="169">
        <f>G32-DeathM!G32</f>
        <v>427779.2993931605</v>
      </c>
      <c r="I33" s="169">
        <f>H32-DeathM!H32</f>
        <v>640408.2525842319</v>
      </c>
      <c r="J33" s="169">
        <f>I32-DeathM!I32</f>
        <v>571280.0954064586</v>
      </c>
      <c r="K33" s="169">
        <f>J32-DeathM!J32</f>
        <v>473707.36013266374</v>
      </c>
      <c r="L33" s="169">
        <f>K32-DeathM!K32</f>
        <v>531083.0298269653</v>
      </c>
    </row>
    <row r="34" spans="1:12">
      <c r="A34" s="27">
        <v>26</v>
      </c>
      <c r="B34" s="172">
        <f>Population!B35</f>
        <v>474667</v>
      </c>
      <c r="C34" s="169">
        <f>B33-DeathM!B33</f>
        <v>570031.38162416068</v>
      </c>
      <c r="D34" s="169">
        <f>C33-DeathM!C33</f>
        <v>508820.96290918445</v>
      </c>
      <c r="E34" s="169">
        <f>D33-DeathM!D33</f>
        <v>566546.43617799378</v>
      </c>
      <c r="F34" s="169">
        <f>E33-DeathM!E33</f>
        <v>502580.70749300858</v>
      </c>
      <c r="G34" s="169">
        <f>F33-DeathM!F33</f>
        <v>509615.54115834628</v>
      </c>
      <c r="H34" s="169">
        <f>G33-DeathM!G33</f>
        <v>563187.26169638615</v>
      </c>
      <c r="I34" s="169">
        <f>H33-DeathM!H33</f>
        <v>427152.0159319173</v>
      </c>
      <c r="J34" s="169">
        <f>I33-DeathM!I33</f>
        <v>639491.39006752672</v>
      </c>
      <c r="K34" s="169">
        <f>J33-DeathM!J33</f>
        <v>570481.54999766091</v>
      </c>
      <c r="L34" s="169">
        <f>K33-DeathM!K33</f>
        <v>473060.86704897473</v>
      </c>
    </row>
    <row r="35" spans="1:12">
      <c r="A35" s="27">
        <v>27</v>
      </c>
      <c r="B35" s="172">
        <f>Population!B36</f>
        <v>560503</v>
      </c>
      <c r="C35" s="169">
        <f>B34-DeathM!B34</f>
        <v>473857.25447325921</v>
      </c>
      <c r="D35" s="169">
        <f>C34-DeathM!C34</f>
        <v>569081.56020387891</v>
      </c>
      <c r="E35" s="169">
        <f>D34-DeathM!D34</f>
        <v>507992.84559298138</v>
      </c>
      <c r="F35" s="169">
        <f>E34-DeathM!E34</f>
        <v>565645.80690485809</v>
      </c>
      <c r="G35" s="169">
        <f>F34-DeathM!F34</f>
        <v>501800.33844351344</v>
      </c>
      <c r="H35" s="169">
        <f>G34-DeathM!G34</f>
        <v>508842.64604236052</v>
      </c>
      <c r="I35" s="169">
        <f>H34-DeathM!H34</f>
        <v>562353.32334150863</v>
      </c>
      <c r="J35" s="169">
        <f>I34-DeathM!I34</f>
        <v>426534.47348867427</v>
      </c>
      <c r="K35" s="169">
        <f>J34-DeathM!J34</f>
        <v>638588.73405552411</v>
      </c>
      <c r="L35" s="169">
        <f>K34-DeathM!K34</f>
        <v>569695.3511428372</v>
      </c>
    </row>
    <row r="36" spans="1:12">
      <c r="A36" s="27">
        <v>28</v>
      </c>
      <c r="B36" s="172">
        <f>Population!B37</f>
        <v>554886</v>
      </c>
      <c r="C36" s="169">
        <f>B35-DeathM!B35</f>
        <v>559546.82483514794</v>
      </c>
      <c r="D36" s="169">
        <f>C35-DeathM!C35</f>
        <v>473067.68431104772</v>
      </c>
      <c r="E36" s="169">
        <f>D35-DeathM!D35</f>
        <v>568155.36743925256</v>
      </c>
      <c r="F36" s="169">
        <f>E35-DeathM!E35</f>
        <v>507185.29797098762</v>
      </c>
      <c r="G36" s="169">
        <f>F35-DeathM!F35</f>
        <v>564767.51517160167</v>
      </c>
      <c r="H36" s="169">
        <f>G35-DeathM!G35</f>
        <v>501039.29605084733</v>
      </c>
      <c r="I36" s="169">
        <f>H35-DeathM!H35</f>
        <v>508089.178362971</v>
      </c>
      <c r="J36" s="169">
        <f>I35-DeathM!I35</f>
        <v>561540.31759107462</v>
      </c>
      <c r="K36" s="169">
        <f>J35-DeathM!J35</f>
        <v>425932.41079822852</v>
      </c>
      <c r="L36" s="169">
        <f>K35-DeathM!K35</f>
        <v>637708.67451386165</v>
      </c>
    </row>
    <row r="37" spans="1:12">
      <c r="A37" s="27">
        <v>29</v>
      </c>
      <c r="B37" s="172">
        <f>Population!B38</f>
        <v>527389</v>
      </c>
      <c r="C37" s="169">
        <f>B36-DeathM!B36</f>
        <v>553948.59722993511</v>
      </c>
      <c r="D37" s="169">
        <f>C36-DeathM!C36</f>
        <v>558623.52538496698</v>
      </c>
      <c r="E37" s="169">
        <f>D36-DeathM!D36</f>
        <v>472305.23127247696</v>
      </c>
      <c r="F37" s="169">
        <f>E36-DeathM!E36</f>
        <v>567260.94928081858</v>
      </c>
      <c r="G37" s="169">
        <f>F36-DeathM!F36</f>
        <v>506405.42507674097</v>
      </c>
      <c r="H37" s="169">
        <f>G36-DeathM!G36</f>
        <v>563919.29117453669</v>
      </c>
      <c r="I37" s="169">
        <f>H36-DeathM!H36</f>
        <v>500304.58620328928</v>
      </c>
      <c r="J37" s="169">
        <f>I36-DeathM!I36</f>
        <v>507361.75500309904</v>
      </c>
      <c r="K37" s="169">
        <f>J36-DeathM!J36</f>
        <v>560755.38661575655</v>
      </c>
      <c r="L37" s="169">
        <f>K36-DeathM!K36</f>
        <v>425351.11867386103</v>
      </c>
    </row>
    <row r="38" spans="1:12">
      <c r="A38" s="27">
        <v>30</v>
      </c>
      <c r="B38" s="172">
        <f>Population!B39</f>
        <v>653861</v>
      </c>
      <c r="C38" s="169">
        <f>B37-DeathM!B37</f>
        <v>526506.7843974086</v>
      </c>
      <c r="D38" s="169">
        <f>C37-DeathM!C37</f>
        <v>553043.49671862856</v>
      </c>
      <c r="E38" s="169">
        <f>D37-DeathM!D37</f>
        <v>557732.0071290381</v>
      </c>
      <c r="F38" s="169">
        <f>E37-DeathM!E37</f>
        <v>471568.99459066754</v>
      </c>
      <c r="G38" s="169">
        <f>F37-DeathM!F37</f>
        <v>566397.25258239813</v>
      </c>
      <c r="H38" s="169">
        <f>G37-DeathM!G37</f>
        <v>505652.31163698784</v>
      </c>
      <c r="I38" s="169">
        <f>H37-DeathM!H37</f>
        <v>563100.48289390584</v>
      </c>
      <c r="J38" s="169">
        <f>I37-DeathM!I37</f>
        <v>499595.33025880076</v>
      </c>
      <c r="K38" s="169">
        <f>J37-DeathM!J37</f>
        <v>506659.50871317316</v>
      </c>
      <c r="L38" s="169">
        <f>K37-DeathM!K37</f>
        <v>559997.59742407454</v>
      </c>
    </row>
    <row r="39" spans="1:12">
      <c r="A39" s="27">
        <v>31</v>
      </c>
      <c r="B39" s="172">
        <f>Population!B40</f>
        <v>436744</v>
      </c>
      <c r="C39" s="169">
        <f>B38-DeathM!B38</f>
        <v>652810.54014002695</v>
      </c>
      <c r="D39" s="169">
        <f>C38-DeathM!C38</f>
        <v>525680.59108453966</v>
      </c>
      <c r="E39" s="169">
        <f>D38-DeathM!D38</f>
        <v>552195.83870949305</v>
      </c>
      <c r="F39" s="169">
        <f>E38-DeathM!E38</f>
        <v>556897.03760394827</v>
      </c>
      <c r="G39" s="169">
        <f>F38-DeathM!F38</f>
        <v>470879.43155121163</v>
      </c>
      <c r="H39" s="169">
        <f>G38-DeathM!G38</f>
        <v>565588.28047675407</v>
      </c>
      <c r="I39" s="169">
        <f>H38-DeathM!H38</f>
        <v>504947.1841705151</v>
      </c>
      <c r="J39" s="169">
        <f>I38-DeathM!I38</f>
        <v>562333.81944117241</v>
      </c>
      <c r="K39" s="169">
        <f>J38-DeathM!J38</f>
        <v>498931.2195897249</v>
      </c>
      <c r="L39" s="169">
        <f>K38-DeathM!K38</f>
        <v>506001.93944096426</v>
      </c>
    </row>
    <row r="40" spans="1:12">
      <c r="A40" s="27">
        <v>32</v>
      </c>
      <c r="B40" s="172">
        <f>Population!B41</f>
        <v>541154</v>
      </c>
      <c r="C40" s="169">
        <f>B39-DeathM!B39</f>
        <v>436049.58279310074</v>
      </c>
      <c r="D40" s="169">
        <f>C39-DeathM!C39</f>
        <v>651796.71195574489</v>
      </c>
      <c r="E40" s="169">
        <f>D39-DeathM!D39</f>
        <v>524883.17898468452</v>
      </c>
      <c r="F40" s="169">
        <f>E39-DeathM!E39</f>
        <v>551377.67976137542</v>
      </c>
      <c r="G40" s="169">
        <f>F39-DeathM!F39</f>
        <v>556091.09680966579</v>
      </c>
      <c r="H40" s="169">
        <f>G39-DeathM!G39</f>
        <v>470213.81880787463</v>
      </c>
      <c r="I40" s="169">
        <f>H39-DeathM!H39</f>
        <v>564807.70386310562</v>
      </c>
      <c r="J40" s="169">
        <f>I39-DeathM!I39</f>
        <v>504266.78415569762</v>
      </c>
      <c r="K40" s="169">
        <f>J39-DeathM!J39</f>
        <v>561594.01695061149</v>
      </c>
      <c r="L40" s="169">
        <f>K39-DeathM!K39</f>
        <v>498290.35615705565</v>
      </c>
    </row>
    <row r="41" spans="1:12">
      <c r="A41" s="27">
        <v>33</v>
      </c>
      <c r="B41" s="172">
        <f>Population!B42</f>
        <v>556613</v>
      </c>
      <c r="C41" s="169">
        <f>B40-DeathM!B40</f>
        <v>540293.57226846309</v>
      </c>
      <c r="D41" s="169">
        <f>C40-DeathM!C40</f>
        <v>435372.38883007853</v>
      </c>
      <c r="E41" s="169">
        <f>D40-DeathM!D40</f>
        <v>650807.99258209066</v>
      </c>
      <c r="F41" s="169">
        <f>E40-DeathM!E40</f>
        <v>524105.48773911776</v>
      </c>
      <c r="G41" s="169">
        <f>F40-DeathM!F40</f>
        <v>550579.72657583072</v>
      </c>
      <c r="H41" s="169">
        <f>G40-DeathM!G40</f>
        <v>555305.03291370533</v>
      </c>
      <c r="I41" s="169">
        <f>H40-DeathM!H40</f>
        <v>469564.86987621296</v>
      </c>
      <c r="J41" s="169">
        <f>I40-DeathM!I40</f>
        <v>564046.64373221528</v>
      </c>
      <c r="K41" s="169">
        <f>J40-DeathM!J40</f>
        <v>503603.3742558693</v>
      </c>
      <c r="L41" s="169">
        <f>K40-DeathM!K40</f>
        <v>560872.66487774369</v>
      </c>
    </row>
    <row r="42" spans="1:12">
      <c r="A42" s="27">
        <v>34</v>
      </c>
      <c r="B42" s="172">
        <f>Population!B43</f>
        <v>498299</v>
      </c>
      <c r="C42" s="169">
        <f>B41-DeathM!B41</f>
        <v>555718.77383566357</v>
      </c>
      <c r="D42" s="169">
        <f>C41-DeathM!C41</f>
        <v>539445.74475774041</v>
      </c>
      <c r="E42" s="169">
        <f>D41-DeathM!D41</f>
        <v>434705.0870815941</v>
      </c>
      <c r="F42" s="169">
        <f>E41-DeathM!E41</f>
        <v>649833.68084536935</v>
      </c>
      <c r="G42" s="169">
        <f>F41-DeathM!F41</f>
        <v>523339.10195619619</v>
      </c>
      <c r="H42" s="169">
        <f>G41-DeathM!G41</f>
        <v>549793.34627701703</v>
      </c>
      <c r="I42" s="169">
        <f>H41-DeathM!H41</f>
        <v>554530.66518717329</v>
      </c>
      <c r="J42" s="169">
        <f>I41-DeathM!I41</f>
        <v>468925.55551695067</v>
      </c>
      <c r="K42" s="169">
        <f>J41-DeathM!J41</f>
        <v>563296.85811319249</v>
      </c>
      <c r="L42" s="169">
        <f>K41-DeathM!K41</f>
        <v>502949.77139517799</v>
      </c>
    </row>
    <row r="43" spans="1:12">
      <c r="A43" s="27">
        <v>35</v>
      </c>
      <c r="B43" s="172">
        <f>Population!B44</f>
        <v>574821</v>
      </c>
      <c r="C43" s="169">
        <f>B42-DeathM!B42</f>
        <v>497481.9521275076</v>
      </c>
      <c r="D43" s="169">
        <f>C42-DeathM!C42</f>
        <v>554828.7610760926</v>
      </c>
      <c r="E43" s="169">
        <f>D42-DeathM!D42</f>
        <v>538601.88046212762</v>
      </c>
      <c r="F43" s="169">
        <f>E42-DeathM!E42</f>
        <v>434040.88040146074</v>
      </c>
      <c r="G43" s="169">
        <f>F42-DeathM!F42</f>
        <v>648863.85353448323</v>
      </c>
      <c r="H43" s="169">
        <f>G42-DeathM!G42</f>
        <v>522576.21699455148</v>
      </c>
      <c r="I43" s="169">
        <f>H42-DeathM!H42</f>
        <v>549010.85667573113</v>
      </c>
      <c r="J43" s="169">
        <f>I42-DeathM!I42</f>
        <v>553760.10265403509</v>
      </c>
      <c r="K43" s="169">
        <f>J42-DeathM!J42</f>
        <v>468289.36169279524</v>
      </c>
      <c r="L43" s="169">
        <f>K42-DeathM!K42</f>
        <v>562550.70818375121</v>
      </c>
    </row>
    <row r="44" spans="1:12">
      <c r="A44" s="27">
        <v>36</v>
      </c>
      <c r="B44" s="172">
        <f>Population!B45</f>
        <v>526445</v>
      </c>
      <c r="C44" s="169">
        <f>B43-DeathM!B43</f>
        <v>573830.87903044431</v>
      </c>
      <c r="D44" s="169">
        <f>C43-DeathM!C43</f>
        <v>496644.96912453527</v>
      </c>
      <c r="E44" s="169">
        <f>D43-DeathM!D43</f>
        <v>553916.99810409476</v>
      </c>
      <c r="F44" s="169">
        <f>E43-DeathM!E43</f>
        <v>537737.3614934833</v>
      </c>
      <c r="G44" s="169">
        <f>F43-DeathM!F43</f>
        <v>433360.39161453745</v>
      </c>
      <c r="H44" s="169">
        <f>G43-DeathM!G43</f>
        <v>647870.21689973876</v>
      </c>
      <c r="I44" s="169">
        <f>H43-DeathM!H43</f>
        <v>521794.90070216195</v>
      </c>
      <c r="J44" s="169">
        <f>I43-DeathM!I43</f>
        <v>548209.43442018703</v>
      </c>
      <c r="K44" s="169">
        <f>J43-DeathM!J43</f>
        <v>552970.86943875824</v>
      </c>
      <c r="L44" s="169">
        <f>K43-DeathM!K43</f>
        <v>467637.73148331995</v>
      </c>
    </row>
    <row r="45" spans="1:12">
      <c r="A45" s="27">
        <v>37</v>
      </c>
      <c r="B45" s="172">
        <f>Population!B46</f>
        <v>525591</v>
      </c>
      <c r="C45" s="169">
        <f>B44-DeathM!B44</f>
        <v>525485.89096164203</v>
      </c>
      <c r="D45" s="169">
        <f>C44-DeathM!C44</f>
        <v>572809.74542390625</v>
      </c>
      <c r="E45" s="169">
        <f>D44-DeathM!D44</f>
        <v>495781.73545447743</v>
      </c>
      <c r="F45" s="169">
        <f>E44-DeathM!E44</f>
        <v>552976.60226303746</v>
      </c>
      <c r="G45" s="169">
        <f>F44-DeathM!F44</f>
        <v>536845.65917601611</v>
      </c>
      <c r="H45" s="169">
        <f>G44-DeathM!G44</f>
        <v>432658.47976405564</v>
      </c>
      <c r="I45" s="169">
        <f>H44-DeathM!H44</f>
        <v>646845.68708495621</v>
      </c>
      <c r="J45" s="169">
        <f>I44-DeathM!I44</f>
        <v>520989.26325913426</v>
      </c>
      <c r="K45" s="169">
        <f>J44-DeathM!J44</f>
        <v>547383.03587658831</v>
      </c>
      <c r="L45" s="169">
        <f>K44-DeathM!K44</f>
        <v>552157.01166303398</v>
      </c>
    </row>
    <row r="46" spans="1:12">
      <c r="A46" s="27">
        <v>38</v>
      </c>
      <c r="B46" s="172">
        <f>Population!B47</f>
        <v>555014</v>
      </c>
      <c r="C46" s="169">
        <f>B45-DeathM!B45</f>
        <v>524563.8065994567</v>
      </c>
      <c r="D46" s="169">
        <f>C45-DeathM!C45</f>
        <v>524482.77986027871</v>
      </c>
      <c r="E46" s="169">
        <f>D45-DeathM!D45</f>
        <v>571741.718868186</v>
      </c>
      <c r="F46" s="169">
        <f>E45-DeathM!E45</f>
        <v>494878.82256524183</v>
      </c>
      <c r="G46" s="169">
        <f>F45-DeathM!F45</f>
        <v>551992.94056462555</v>
      </c>
      <c r="H46" s="169">
        <f>G45-DeathM!G45</f>
        <v>535912.89442100946</v>
      </c>
      <c r="I46" s="169">
        <f>H45-DeathM!H45</f>
        <v>431924.5219004458</v>
      </c>
      <c r="J46" s="169">
        <f>I45-DeathM!I45</f>
        <v>645774.34091650276</v>
      </c>
      <c r="K46" s="169">
        <f>J45-DeathM!J45</f>
        <v>520146.78028423211</v>
      </c>
      <c r="L46" s="169">
        <f>K45-DeathM!K45</f>
        <v>546518.81068809982</v>
      </c>
    </row>
    <row r="47" spans="1:12">
      <c r="A47" s="27">
        <v>39</v>
      </c>
      <c r="B47" s="172">
        <f>Population!B48</f>
        <v>500093</v>
      </c>
      <c r="C47" s="169">
        <f>B46-DeathM!B46</f>
        <v>553837.38006804907</v>
      </c>
      <c r="D47" s="169">
        <f>C46-DeathM!C46</f>
        <v>523477.59543734172</v>
      </c>
      <c r="E47" s="169">
        <f>D46-DeathM!D46</f>
        <v>523421.98636217526</v>
      </c>
      <c r="F47" s="169">
        <f>E46-DeathM!E46</f>
        <v>570612.22682807362</v>
      </c>
      <c r="G47" s="169">
        <f>F46-DeathM!F46</f>
        <v>493923.90509839659</v>
      </c>
      <c r="H47" s="169">
        <f>G46-DeathM!G46</f>
        <v>550952.57931472198</v>
      </c>
      <c r="I47" s="169">
        <f>H46-DeathM!H46</f>
        <v>534926.73284546647</v>
      </c>
      <c r="J47" s="169">
        <f>I46-DeathM!I46</f>
        <v>431148.51611789025</v>
      </c>
      <c r="K47" s="169">
        <f>J46-DeathM!J46</f>
        <v>644641.57256377081</v>
      </c>
      <c r="L47" s="169">
        <f>K46-DeathM!K46</f>
        <v>519255.9613015303</v>
      </c>
    </row>
    <row r="48" spans="1:12">
      <c r="A48" s="27">
        <v>40</v>
      </c>
      <c r="B48" s="172">
        <f>Population!B49</f>
        <v>629880</v>
      </c>
      <c r="C48" s="169">
        <f>B47-DeathM!B47</f>
        <v>498941.70168482733</v>
      </c>
      <c r="D48" s="169">
        <f>C47-DeathM!C47</f>
        <v>552591.99677894381</v>
      </c>
      <c r="E48" s="169">
        <f>D47-DeathM!D47</f>
        <v>522327.84774953238</v>
      </c>
      <c r="F48" s="169">
        <f>E47-DeathM!E47</f>
        <v>522299.0889433776</v>
      </c>
      <c r="G48" s="169">
        <f>F47-DeathM!F47</f>
        <v>569416.55259064888</v>
      </c>
      <c r="H48" s="169">
        <f>G47-DeathM!G47</f>
        <v>492912.98805018619</v>
      </c>
      <c r="I48" s="169">
        <f>H47-DeathM!H47</f>
        <v>549851.61581399722</v>
      </c>
      <c r="J48" s="169">
        <f>I47-DeathM!I47</f>
        <v>533883.07959727745</v>
      </c>
      <c r="K48" s="169">
        <f>J47-DeathM!J47</f>
        <v>430327.23460167518</v>
      </c>
      <c r="L48" s="169">
        <f>K47-DeathM!K47</f>
        <v>643442.66227148182</v>
      </c>
    </row>
    <row r="49" spans="1:12">
      <c r="A49" s="27">
        <v>41</v>
      </c>
      <c r="B49" s="172">
        <f>Population!B50</f>
        <v>438993</v>
      </c>
      <c r="C49" s="169">
        <f>B48-DeathM!B48</f>
        <v>628262.99333406077</v>
      </c>
      <c r="D49" s="169">
        <f>C48-DeathM!C48</f>
        <v>497690.61479943787</v>
      </c>
      <c r="E49" s="169">
        <f>D48-DeathM!D48</f>
        <v>551238.59751905024</v>
      </c>
      <c r="F49" s="169">
        <f>E48-DeathM!E48</f>
        <v>521078.31339538877</v>
      </c>
      <c r="G49" s="169">
        <f>F48-DeathM!F48</f>
        <v>521078.67274102656</v>
      </c>
      <c r="H49" s="169">
        <f>G48-DeathM!G48</f>
        <v>568116.97426260577</v>
      </c>
      <c r="I49" s="169">
        <f>H48-DeathM!H48</f>
        <v>491814.62513634982</v>
      </c>
      <c r="J49" s="169">
        <f>I48-DeathM!I48</f>
        <v>548655.35925927525</v>
      </c>
      <c r="K49" s="169">
        <f>J48-DeathM!J48</f>
        <v>532749.04002941586</v>
      </c>
      <c r="L49" s="169">
        <f>K48-DeathM!K48</f>
        <v>429434.78415844066</v>
      </c>
    </row>
    <row r="50" spans="1:12">
      <c r="A50" s="27">
        <v>42</v>
      </c>
      <c r="B50" s="172">
        <f>Population!B51</f>
        <v>609849</v>
      </c>
      <c r="C50" s="169">
        <f>B49-DeathM!B49</f>
        <v>437756.97057461931</v>
      </c>
      <c r="D50" s="169">
        <f>C49-DeathM!C49</f>
        <v>626535.18179512687</v>
      </c>
      <c r="E50" s="169">
        <f>D49-DeathM!D49</f>
        <v>496353.71758540737</v>
      </c>
      <c r="F50" s="169">
        <f>E49-DeathM!E49</f>
        <v>549792.28594212804</v>
      </c>
      <c r="G50" s="169">
        <f>F49-DeathM!F49</f>
        <v>519742.92093947396</v>
      </c>
      <c r="H50" s="169">
        <f>G49-DeathM!G49</f>
        <v>519774.32649027056</v>
      </c>
      <c r="I50" s="169">
        <f>H49-DeathM!H49</f>
        <v>566728.52316756675</v>
      </c>
      <c r="J50" s="169">
        <f>I49-DeathM!I49</f>
        <v>490641.08624368429</v>
      </c>
      <c r="K50" s="169">
        <f>J49-DeathM!J49</f>
        <v>547377.15900435171</v>
      </c>
      <c r="L50" s="169">
        <f>K49-DeathM!K49</f>
        <v>531537.25613529573</v>
      </c>
    </row>
    <row r="51" spans="1:12">
      <c r="A51" s="27">
        <v>43</v>
      </c>
      <c r="B51" s="172">
        <f>Population!B52</f>
        <v>567308</v>
      </c>
      <c r="C51" s="169">
        <f>B50-DeathM!B50</f>
        <v>607970.29948901432</v>
      </c>
      <c r="D51" s="169">
        <f>C50-DeathM!C50</f>
        <v>436439.76978015935</v>
      </c>
      <c r="E51" s="169">
        <f>D50-DeathM!D50</f>
        <v>624693.78215934162</v>
      </c>
      <c r="F51" s="169">
        <f>E50-DeathM!E50</f>
        <v>494928.84003097011</v>
      </c>
      <c r="G51" s="169">
        <f>F50-DeathM!F50</f>
        <v>548250.69700683316</v>
      </c>
      <c r="H51" s="169">
        <f>G50-DeathM!G50</f>
        <v>518319.47098923899</v>
      </c>
      <c r="I51" s="169">
        <f>H50-DeathM!H50</f>
        <v>518384.46452853282</v>
      </c>
      <c r="J51" s="169">
        <f>I50-DeathM!I50</f>
        <v>565248.95444519399</v>
      </c>
      <c r="K51" s="169">
        <f>J50-DeathM!J50</f>
        <v>489390.46094384074</v>
      </c>
      <c r="L51" s="169">
        <f>K50-DeathM!K50</f>
        <v>546014.92036671005</v>
      </c>
    </row>
    <row r="52" spans="1:12">
      <c r="A52" s="27">
        <v>44</v>
      </c>
      <c r="B52" s="172">
        <f>Population!B53</f>
        <v>427095</v>
      </c>
      <c r="C52" s="169">
        <f>B51-DeathM!B51</f>
        <v>565400.61993599334</v>
      </c>
      <c r="D52" s="169">
        <f>C51-DeathM!C51</f>
        <v>605973.7302710826</v>
      </c>
      <c r="E52" s="169">
        <f>D51-DeathM!D51</f>
        <v>435039.8279136421</v>
      </c>
      <c r="F52" s="169">
        <f>E51-DeathM!E51</f>
        <v>622736.5761380326</v>
      </c>
      <c r="G52" s="169">
        <f>F51-DeathM!F51</f>
        <v>493414.24754630984</v>
      </c>
      <c r="H52" s="169">
        <f>G51-DeathM!G51</f>
        <v>546611.93493115692</v>
      </c>
      <c r="I52" s="169">
        <f>H51-DeathM!H51</f>
        <v>516806.82443575253</v>
      </c>
      <c r="J52" s="169">
        <f>I51-DeathM!I51</f>
        <v>516907.41471467185</v>
      </c>
      <c r="K52" s="169">
        <f>J51-DeathM!J51</f>
        <v>563676.47072357498</v>
      </c>
      <c r="L52" s="169">
        <f>K51-DeathM!K51</f>
        <v>488061.21569512284</v>
      </c>
    </row>
    <row r="53" spans="1:12">
      <c r="A53" s="27">
        <v>45</v>
      </c>
      <c r="B53" s="172">
        <f>Population!B54</f>
        <v>612118</v>
      </c>
      <c r="C53" s="169">
        <f>B52-DeathM!B52</f>
        <v>425524.63808199379</v>
      </c>
      <c r="D53" s="169">
        <f>C52-DeathM!C52</f>
        <v>563370.06275283534</v>
      </c>
      <c r="E53" s="169">
        <f>D52-DeathM!D52</f>
        <v>603848.05746025604</v>
      </c>
      <c r="F53" s="169">
        <f>E52-DeathM!E52</f>
        <v>433549.24782721425</v>
      </c>
      <c r="G53" s="169">
        <f>F52-DeathM!F52</f>
        <v>620652.4963232578</v>
      </c>
      <c r="H53" s="169">
        <f>G52-DeathM!G52</f>
        <v>491801.35537191725</v>
      </c>
      <c r="I53" s="169">
        <f>H52-DeathM!H52</f>
        <v>544867.41480147187</v>
      </c>
      <c r="J53" s="169">
        <f>I52-DeathM!I52</f>
        <v>515196.44453674933</v>
      </c>
      <c r="K53" s="169">
        <f>J52-DeathM!J52</f>
        <v>515334.82261676458</v>
      </c>
      <c r="L53" s="169">
        <f>K52-DeathM!K52</f>
        <v>562002.15845378023</v>
      </c>
    </row>
    <row r="54" spans="1:12">
      <c r="A54" s="27">
        <v>46</v>
      </c>
      <c r="B54" s="172">
        <f>Population!B55</f>
        <v>470214</v>
      </c>
      <c r="C54" s="169">
        <f>B53-DeathM!B53</f>
        <v>609705.12734889332</v>
      </c>
      <c r="D54" s="169">
        <f>C53-DeathM!C53</f>
        <v>423886.28449024737</v>
      </c>
      <c r="E54" s="169">
        <f>D53-DeathM!D53</f>
        <v>561251.40714038757</v>
      </c>
      <c r="F54" s="169">
        <f>E53-DeathM!E53</f>
        <v>601629.97364647302</v>
      </c>
      <c r="G54" s="169">
        <f>F53-DeathM!F53</f>
        <v>431993.73931360745</v>
      </c>
      <c r="H54" s="169">
        <f>G53-DeathM!G53</f>
        <v>618477.46188310231</v>
      </c>
      <c r="I54" s="169">
        <f>H53-DeathM!H53</f>
        <v>490118.64032223629</v>
      </c>
      <c r="J54" s="169">
        <f>I53-DeathM!I53</f>
        <v>543047.23236298957</v>
      </c>
      <c r="K54" s="169">
        <f>J53-DeathM!J53</f>
        <v>513516.09292461112</v>
      </c>
      <c r="L54" s="169">
        <f>K53-DeathM!K53</f>
        <v>513693.77937184664</v>
      </c>
    </row>
    <row r="55" spans="1:12">
      <c r="A55" s="27">
        <v>47</v>
      </c>
      <c r="B55" s="172">
        <f>Population!B56</f>
        <v>484015</v>
      </c>
      <c r="C55" s="169">
        <f>B54-DeathM!B54</f>
        <v>468158.00631847599</v>
      </c>
      <c r="D55" s="169">
        <f>C54-DeathM!C54</f>
        <v>607101.19471982424</v>
      </c>
      <c r="E55" s="169">
        <f>D54-DeathM!D54</f>
        <v>422118.03746086033</v>
      </c>
      <c r="F55" s="169">
        <f>E54-DeathM!E54</f>
        <v>558964.5728708395</v>
      </c>
      <c r="G55" s="169">
        <f>F54-DeathM!F54</f>
        <v>599235.60845554806</v>
      </c>
      <c r="H55" s="169">
        <f>G54-DeathM!G54</f>
        <v>430314.46341765317</v>
      </c>
      <c r="I55" s="169">
        <f>H54-DeathM!H54</f>
        <v>616130.1450917765</v>
      </c>
      <c r="J55" s="169">
        <f>I54-DeathM!I54</f>
        <v>488302.48798665125</v>
      </c>
      <c r="K55" s="169">
        <f>J54-DeathM!J54</f>
        <v>541082.55209116742</v>
      </c>
      <c r="L55" s="169">
        <f>K54-DeathM!K54</f>
        <v>511702.20034566749</v>
      </c>
    </row>
    <row r="56" spans="1:12">
      <c r="A56" s="27">
        <v>48</v>
      </c>
      <c r="B56" s="172">
        <f>Population!B57</f>
        <v>532632</v>
      </c>
      <c r="C56" s="169">
        <f>B55-DeathM!B55</f>
        <v>481650.15255320206</v>
      </c>
      <c r="D56" s="169">
        <f>C55-DeathM!C55</f>
        <v>465923.81458560767</v>
      </c>
      <c r="E56" s="169">
        <f>D55-DeathM!D55</f>
        <v>604271.2839023571</v>
      </c>
      <c r="F56" s="169">
        <f>E55-DeathM!E55</f>
        <v>420196.14426902629</v>
      </c>
      <c r="G56" s="169">
        <f>F55-DeathM!F55</f>
        <v>556478.78939079703</v>
      </c>
      <c r="H56" s="169">
        <f>G55-DeathM!G55</f>
        <v>596632.6915558835</v>
      </c>
      <c r="I56" s="169">
        <f>H55-DeathM!H55</f>
        <v>428489.50967802771</v>
      </c>
      <c r="J56" s="169">
        <f>I55-DeathM!I55</f>
        <v>613578.96216131793</v>
      </c>
      <c r="K56" s="169">
        <f>J55-DeathM!J55</f>
        <v>486328.42363570083</v>
      </c>
      <c r="L56" s="169">
        <f>K55-DeathM!K55</f>
        <v>538946.85761435563</v>
      </c>
    </row>
    <row r="57" spans="1:12">
      <c r="A57" s="27">
        <v>49</v>
      </c>
      <c r="B57" s="172">
        <f>Population!B58</f>
        <v>417275</v>
      </c>
      <c r="C57" s="169">
        <f>B56-DeathM!B56</f>
        <v>529720.85734320572</v>
      </c>
      <c r="D57" s="169">
        <f>C56-DeathM!C56</f>
        <v>479078.85929238674</v>
      </c>
      <c r="E57" s="169">
        <f>D56-DeathM!D56</f>
        <v>463494.30568426265</v>
      </c>
      <c r="F57" s="169">
        <f>E56-DeathM!E56</f>
        <v>601193.63397900888</v>
      </c>
      <c r="G57" s="169">
        <f>F56-DeathM!F56</f>
        <v>418105.77505275235</v>
      </c>
      <c r="H57" s="169">
        <f>G56-DeathM!G56</f>
        <v>553774.81091671495</v>
      </c>
      <c r="I57" s="169">
        <f>H56-DeathM!H56</f>
        <v>593802.1802974802</v>
      </c>
      <c r="J57" s="169">
        <f>I56-DeathM!I56</f>
        <v>426504.78047229961</v>
      </c>
      <c r="K57" s="169">
        <f>J56-DeathM!J56</f>
        <v>610804.14256386331</v>
      </c>
      <c r="L57" s="169">
        <f>K56-DeathM!K56</f>
        <v>484181.10164638871</v>
      </c>
    </row>
    <row r="58" spans="1:12">
      <c r="A58" s="27">
        <v>50</v>
      </c>
      <c r="B58" s="172">
        <f>Population!B59</f>
        <v>516516</v>
      </c>
      <c r="C58" s="169">
        <f>B57-DeathM!B57</f>
        <v>414724.81888552761</v>
      </c>
      <c r="D58" s="169">
        <f>C57-DeathM!C57</f>
        <v>526558.72961143916</v>
      </c>
      <c r="E58" s="169">
        <f>D57-DeathM!D57</f>
        <v>476285.52432003006</v>
      </c>
      <c r="F58" s="169">
        <f>E57-DeathM!E57</f>
        <v>460854.66939024325</v>
      </c>
      <c r="G58" s="169">
        <f>F57-DeathM!F57</f>
        <v>597849.39166474133</v>
      </c>
      <c r="H58" s="169">
        <f>G57-DeathM!G57</f>
        <v>415834.06339375622</v>
      </c>
      <c r="I58" s="169">
        <f>H57-DeathM!H57</f>
        <v>550837.13783196616</v>
      </c>
      <c r="J58" s="169">
        <f>I57-DeathM!I57</f>
        <v>590726.6834888868</v>
      </c>
      <c r="K58" s="169">
        <f>J57-DeathM!J57</f>
        <v>424348.0264225764</v>
      </c>
      <c r="L58" s="169">
        <f>K57-DeathM!K57</f>
        <v>607788.48573538312</v>
      </c>
    </row>
    <row r="59" spans="1:12">
      <c r="A59" s="27">
        <v>51</v>
      </c>
      <c r="B59" s="172">
        <f>Population!B60</f>
        <v>334781</v>
      </c>
      <c r="C59" s="169">
        <f>B58-DeathM!B58</f>
        <v>512880.24171524402</v>
      </c>
      <c r="D59" s="169">
        <f>C58-DeathM!C58</f>
        <v>411873.44002366759</v>
      </c>
      <c r="E59" s="169">
        <f>D58-DeathM!D58</f>
        <v>523022.6226520752</v>
      </c>
      <c r="F59" s="169">
        <f>E58-DeathM!E58</f>
        <v>473161.39045655943</v>
      </c>
      <c r="G59" s="169">
        <f>F58-DeathM!F58</f>
        <v>457902.03332309099</v>
      </c>
      <c r="H59" s="169">
        <f>G58-DeathM!G58</f>
        <v>594108.1014655442</v>
      </c>
      <c r="I59" s="169">
        <f>H58-DeathM!H58</f>
        <v>413293.36628897878</v>
      </c>
      <c r="J59" s="169">
        <f>I58-DeathM!I58</f>
        <v>547551.20055127237</v>
      </c>
      <c r="K59" s="169">
        <f>J58-DeathM!J58</f>
        <v>587286.14935082151</v>
      </c>
      <c r="L59" s="169">
        <f>K58-DeathM!K58</f>
        <v>421934.9854535482</v>
      </c>
    </row>
    <row r="60" spans="1:12">
      <c r="A60" s="27">
        <v>52</v>
      </c>
      <c r="B60" s="172">
        <f>Population!B61</f>
        <v>440000</v>
      </c>
      <c r="C60" s="169">
        <f>B59-DeathM!B59</f>
        <v>332180.50550798839</v>
      </c>
      <c r="D60" s="169">
        <f>C59-DeathM!C59</f>
        <v>508988.94111734419</v>
      </c>
      <c r="E60" s="169">
        <f>D59-DeathM!D59</f>
        <v>408821.1466382544</v>
      </c>
      <c r="F60" s="169">
        <f>E59-DeathM!E59</f>
        <v>519236.74444161751</v>
      </c>
      <c r="G60" s="169">
        <f>F59-DeathM!F59</f>
        <v>469816.05910722364</v>
      </c>
      <c r="H60" s="169">
        <f>G59-DeathM!G59</f>
        <v>454739.85695102991</v>
      </c>
      <c r="I60" s="169">
        <f>H59-DeathM!H59</f>
        <v>590102.36643947812</v>
      </c>
      <c r="J60" s="169">
        <f>I59-DeathM!I59</f>
        <v>410572.68040136312</v>
      </c>
      <c r="K60" s="169">
        <f>J59-DeathM!J59</f>
        <v>544031.96828410437</v>
      </c>
      <c r="L60" s="169">
        <f>K59-DeathM!K59</f>
        <v>583600.82106936269</v>
      </c>
    </row>
    <row r="61" spans="1:12">
      <c r="A61" s="27">
        <v>53</v>
      </c>
      <c r="B61" s="172">
        <f>Population!B62</f>
        <v>508232</v>
      </c>
      <c r="C61" s="169">
        <f>B60-DeathM!B60</f>
        <v>436261.54347232741</v>
      </c>
      <c r="D61" s="169">
        <f>C60-DeathM!C60</f>
        <v>329423.75491737964</v>
      </c>
      <c r="E61" s="169">
        <f>D60-DeathM!D60</f>
        <v>504863.07285157067</v>
      </c>
      <c r="F61" s="169">
        <f>E60-DeathM!E60</f>
        <v>405584.28571913514</v>
      </c>
      <c r="G61" s="169">
        <f>F60-DeathM!F60</f>
        <v>515221.24304153916</v>
      </c>
      <c r="H61" s="169">
        <f>G60-DeathM!G60</f>
        <v>466267.22337513592</v>
      </c>
      <c r="I61" s="169">
        <f>H60-DeathM!H60</f>
        <v>451386.15636672772</v>
      </c>
      <c r="J61" s="169">
        <f>I60-DeathM!I60</f>
        <v>585853.31637673313</v>
      </c>
      <c r="K61" s="169">
        <f>J60-DeathM!J60</f>
        <v>407686.27209426882</v>
      </c>
      <c r="L61" s="169">
        <f>K60-DeathM!K60</f>
        <v>540297.78728950978</v>
      </c>
    </row>
    <row r="62" spans="1:12">
      <c r="A62" s="27">
        <v>54</v>
      </c>
      <c r="B62" s="172">
        <f>Population!B63</f>
        <v>361447</v>
      </c>
      <c r="C62" s="169">
        <f>B61-DeathM!B61</f>
        <v>503535.0222984741</v>
      </c>
      <c r="D62" s="169">
        <f>C61-DeathM!C61</f>
        <v>432323.44020763383</v>
      </c>
      <c r="E62" s="169">
        <f>D61-DeathM!D61</f>
        <v>326519.20558024972</v>
      </c>
      <c r="F62" s="169">
        <f>E61-DeathM!E61</f>
        <v>500515.15703014861</v>
      </c>
      <c r="G62" s="169">
        <f>F61-DeathM!F61</f>
        <v>402172.57407904189</v>
      </c>
      <c r="H62" s="169">
        <f>G61-DeathM!G61</f>
        <v>510988.04453192698</v>
      </c>
      <c r="I62" s="169">
        <f>H61-DeathM!H61</f>
        <v>462526.866966134</v>
      </c>
      <c r="J62" s="169">
        <f>I61-DeathM!I61</f>
        <v>447850.82960248017</v>
      </c>
      <c r="K62" s="169">
        <f>J61-DeathM!J61</f>
        <v>581373.36351505562</v>
      </c>
      <c r="L62" s="169">
        <f>K61-DeathM!K61</f>
        <v>404642.48784379108</v>
      </c>
    </row>
    <row r="63" spans="1:12">
      <c r="A63" s="27">
        <v>55</v>
      </c>
      <c r="B63" s="172">
        <f>Population!B64</f>
        <v>373971</v>
      </c>
      <c r="C63" s="169">
        <f>B62-DeathM!B62</f>
        <v>357831.20452985633</v>
      </c>
      <c r="D63" s="169">
        <f>C62-DeathM!C62</f>
        <v>498614.93747137807</v>
      </c>
      <c r="E63" s="169">
        <f>D62-DeathM!D62</f>
        <v>428197.38183635176</v>
      </c>
      <c r="F63" s="169">
        <f>E62-DeathM!E62</f>
        <v>323475.38540144067</v>
      </c>
      <c r="G63" s="169">
        <f>F62-DeathM!F62</f>
        <v>495957.81975538272</v>
      </c>
      <c r="H63" s="169">
        <f>G62-DeathM!G62</f>
        <v>398595.81190534373</v>
      </c>
      <c r="I63" s="169">
        <f>H62-DeathM!H62</f>
        <v>506551.02256966551</v>
      </c>
      <c r="J63" s="169">
        <f>I62-DeathM!I62</f>
        <v>458605.64858202823</v>
      </c>
      <c r="K63" s="169">
        <f>J62-DeathM!J62</f>
        <v>444143.84591974143</v>
      </c>
      <c r="L63" s="169">
        <f>K62-DeathM!K62</f>
        <v>576675.01047132525</v>
      </c>
    </row>
    <row r="64" spans="1:12">
      <c r="A64" s="27">
        <v>56</v>
      </c>
      <c r="B64" s="172">
        <f>Population!B65</f>
        <v>347982</v>
      </c>
      <c r="C64" s="169">
        <f>B63-DeathM!B63</f>
        <v>369994.55255465722</v>
      </c>
      <c r="D64" s="169">
        <f>C63-DeathM!C63</f>
        <v>354114.83228510007</v>
      </c>
      <c r="E64" s="169">
        <f>D63-DeathM!D63</f>
        <v>493556.8078007063</v>
      </c>
      <c r="F64" s="169">
        <f>E63-DeathM!E63</f>
        <v>423954.58381527604</v>
      </c>
      <c r="G64" s="169">
        <f>F63-DeathM!F63</f>
        <v>320344.74442521174</v>
      </c>
      <c r="H64" s="169">
        <f>G63-DeathM!G63</f>
        <v>491269.46523100528</v>
      </c>
      <c r="I64" s="169">
        <f>H63-DeathM!H63</f>
        <v>394916.96546794585</v>
      </c>
      <c r="J64" s="169">
        <f>I63-DeathM!I63</f>
        <v>501986.39497776714</v>
      </c>
      <c r="K64" s="169">
        <f>J63-DeathM!J63</f>
        <v>454570.82286412216</v>
      </c>
      <c r="L64" s="169">
        <f>K63-DeathM!K63</f>
        <v>440328.69031542598</v>
      </c>
    </row>
    <row r="65" spans="1:12">
      <c r="A65" s="27">
        <v>57</v>
      </c>
      <c r="B65" s="172">
        <f>Population!B66</f>
        <v>336028</v>
      </c>
      <c r="C65" s="169">
        <f>B64-DeathM!B64</f>
        <v>343970.67072802084</v>
      </c>
      <c r="D65" s="169">
        <f>C64-DeathM!C64</f>
        <v>365828.63626347034</v>
      </c>
      <c r="E65" s="169">
        <f>D64-DeathM!D64</f>
        <v>350220.41034573747</v>
      </c>
      <c r="F65" s="169">
        <f>E64-DeathM!E64</f>
        <v>488255.05214556714</v>
      </c>
      <c r="G65" s="169">
        <f>F64-DeathM!F64</f>
        <v>419506.37083446817</v>
      </c>
      <c r="H65" s="169">
        <f>G64-DeathM!G64</f>
        <v>317061.76986419037</v>
      </c>
      <c r="I65" s="169">
        <f>H64-DeathM!H64</f>
        <v>486353.90624796093</v>
      </c>
      <c r="J65" s="169">
        <f>I64-DeathM!I64</f>
        <v>391058.96605245909</v>
      </c>
      <c r="K65" s="169">
        <f>J64-DeathM!J64</f>
        <v>497198.42366988899</v>
      </c>
      <c r="L65" s="169">
        <f>K64-DeathM!K64</f>
        <v>450337.66587357799</v>
      </c>
    </row>
    <row r="66" spans="1:12">
      <c r="A66" s="27">
        <v>58</v>
      </c>
      <c r="B66" s="172">
        <f>Population!B67</f>
        <v>370606</v>
      </c>
      <c r="C66" s="169">
        <f>B65-DeathM!B65</f>
        <v>331809.41342760401</v>
      </c>
      <c r="D66" s="169">
        <f>C65-DeathM!C65</f>
        <v>339752.76772369369</v>
      </c>
      <c r="E66" s="169">
        <f>D65-DeathM!D65</f>
        <v>361446.99770744675</v>
      </c>
      <c r="F66" s="169">
        <f>E65-DeathM!E65</f>
        <v>346123.24038246472</v>
      </c>
      <c r="G66" s="169">
        <f>F65-DeathM!F65</f>
        <v>482675.83904640208</v>
      </c>
      <c r="H66" s="169">
        <f>G65-DeathM!G65</f>
        <v>414824.18722000328</v>
      </c>
      <c r="I66" s="169">
        <f>H65-DeathM!H65</f>
        <v>313606.69878902275</v>
      </c>
      <c r="J66" s="169">
        <f>I65-DeathM!I65</f>
        <v>481179.40208555537</v>
      </c>
      <c r="K66" s="169">
        <f>J65-DeathM!J65</f>
        <v>386996.76133644325</v>
      </c>
      <c r="L66" s="169">
        <f>K65-DeathM!K65</f>
        <v>492155.84679906839</v>
      </c>
    </row>
    <row r="67" spans="1:12">
      <c r="A67" s="27">
        <v>59</v>
      </c>
      <c r="B67" s="172">
        <f>Population!B68</f>
        <v>306303</v>
      </c>
      <c r="C67" s="169">
        <f>B66-DeathM!B66</f>
        <v>365529.78218477382</v>
      </c>
      <c r="D67" s="169">
        <f>C66-DeathM!C66</f>
        <v>327370.25973086321</v>
      </c>
      <c r="E67" s="169">
        <f>D66-DeathM!D66</f>
        <v>335313.02137613215</v>
      </c>
      <c r="F67" s="169">
        <f>E66-DeathM!E66</f>
        <v>356833.5728289003</v>
      </c>
      <c r="G67" s="169">
        <f>F66-DeathM!F66</f>
        <v>341808.11649619468</v>
      </c>
      <c r="H67" s="169">
        <f>G66-DeathM!G66</f>
        <v>476798.21580292261</v>
      </c>
      <c r="I67" s="169">
        <f>H66-DeathM!H66</f>
        <v>409892.29609035875</v>
      </c>
      <c r="J67" s="169">
        <f>I66-DeathM!I66</f>
        <v>309966.39215560484</v>
      </c>
      <c r="K67" s="169">
        <f>J66-DeathM!J66</f>
        <v>475726.05813160946</v>
      </c>
      <c r="L67" s="169">
        <f>K66-DeathM!K66</f>
        <v>382714.56654525822</v>
      </c>
    </row>
    <row r="68" spans="1:12">
      <c r="A68" s="27">
        <v>60</v>
      </c>
      <c r="B68" s="172">
        <f>Population!B69</f>
        <v>323406</v>
      </c>
      <c r="C68" s="169">
        <f>B67-DeathM!B67</f>
        <v>301701.69702301658</v>
      </c>
      <c r="D68" s="169">
        <f>C67-DeathM!C67</f>
        <v>360166.43360173173</v>
      </c>
      <c r="E68" s="169">
        <f>D67-DeathM!D67</f>
        <v>322678.49576102907</v>
      </c>
      <c r="F68" s="169">
        <f>E67-DeathM!E67</f>
        <v>330619.15169310948</v>
      </c>
      <c r="G68" s="169">
        <f>F67-DeathM!F67</f>
        <v>351954.5820901905</v>
      </c>
      <c r="H68" s="169">
        <f>G67-DeathM!G67</f>
        <v>337243.22632862465</v>
      </c>
      <c r="I68" s="169">
        <f>H67-DeathM!H67</f>
        <v>470581.14505873772</v>
      </c>
      <c r="J68" s="169">
        <f>I67-DeathM!I67</f>
        <v>404674.05464806355</v>
      </c>
      <c r="K68" s="169">
        <f>J67-DeathM!J67</f>
        <v>306113.62956698262</v>
      </c>
      <c r="L68" s="169">
        <f>K67-DeathM!K67</f>
        <v>469952.84213118732</v>
      </c>
    </row>
    <row r="69" spans="1:12">
      <c r="A69" s="27">
        <v>61</v>
      </c>
      <c r="B69" s="172">
        <f>Population!B70</f>
        <v>198610</v>
      </c>
      <c r="C69" s="169">
        <f>B68-DeathM!B68</f>
        <v>318022.85066388705</v>
      </c>
      <c r="D69" s="169">
        <f>C68-DeathM!C68</f>
        <v>296796.57535415026</v>
      </c>
      <c r="E69" s="169">
        <f>D68-DeathM!D68</f>
        <v>354446.92203006032</v>
      </c>
      <c r="F69" s="169">
        <f>E68-DeathM!E68</f>
        <v>317673.43438519206</v>
      </c>
      <c r="G69" s="169">
        <f>F68-DeathM!F68</f>
        <v>325610.15128274873</v>
      </c>
      <c r="H69" s="169">
        <f>G68-DeathM!G68</f>
        <v>346746.31365284725</v>
      </c>
      <c r="I69" s="169">
        <f>H68-DeathM!H68</f>
        <v>332370.71118241869</v>
      </c>
      <c r="J69" s="169">
        <f>I68-DeathM!I68</f>
        <v>463942.98514220113</v>
      </c>
      <c r="K69" s="169">
        <f>J68-DeathM!J68</f>
        <v>399100.63460193301</v>
      </c>
      <c r="L69" s="169">
        <f>K68-DeathM!K68</f>
        <v>301997.37422524713</v>
      </c>
    </row>
    <row r="70" spans="1:12">
      <c r="A70" s="27">
        <v>62</v>
      </c>
      <c r="B70" s="172">
        <f>Population!B71</f>
        <v>244123</v>
      </c>
      <c r="C70" s="169">
        <f>B69-DeathM!B69</f>
        <v>194985.02513840565</v>
      </c>
      <c r="D70" s="169">
        <f>C69-DeathM!C69</f>
        <v>312353.33590512164</v>
      </c>
      <c r="E70" s="169">
        <f>D69-DeathM!D69</f>
        <v>291628.4846683701</v>
      </c>
      <c r="F70" s="169">
        <f>E69-DeathM!E69</f>
        <v>348418.46560776053</v>
      </c>
      <c r="G70" s="169">
        <f>F69-DeathM!F69</f>
        <v>312396.04072474892</v>
      </c>
      <c r="H70" s="169">
        <f>G69-DeathM!G69</f>
        <v>320326.66961198318</v>
      </c>
      <c r="I70" s="169">
        <f>H69-DeathM!H69</f>
        <v>341252.96267248905</v>
      </c>
      <c r="J70" s="169">
        <f>I69-DeathM!I69</f>
        <v>327229.66544575384</v>
      </c>
      <c r="K70" s="169">
        <f>J69-DeathM!J69</f>
        <v>456936.55881472386</v>
      </c>
      <c r="L70" s="169">
        <f>K69-DeathM!K69</f>
        <v>393216.02587320417</v>
      </c>
    </row>
    <row r="71" spans="1:12">
      <c r="A71" s="27">
        <v>63</v>
      </c>
      <c r="B71" s="172">
        <f>Population!B72</f>
        <v>262848</v>
      </c>
      <c r="C71" s="169">
        <f>B70-DeathM!B70</f>
        <v>239238.74954248956</v>
      </c>
      <c r="D71" s="169">
        <f>C70-DeathM!C70</f>
        <v>191174.59360450628</v>
      </c>
      <c r="E71" s="169">
        <f>D70-DeathM!D70</f>
        <v>306391.18823258171</v>
      </c>
      <c r="F71" s="169">
        <f>E70-DeathM!E70</f>
        <v>286191.34865199617</v>
      </c>
      <c r="G71" s="169">
        <f>F70-DeathM!F70</f>
        <v>342073.56101005489</v>
      </c>
      <c r="H71" s="169">
        <f>G70-DeathM!G70</f>
        <v>306839.38960682484</v>
      </c>
      <c r="I71" s="169">
        <f>H70-DeathM!H70</f>
        <v>314763.7352796609</v>
      </c>
      <c r="J71" s="169">
        <f>I70-DeathM!I70</f>
        <v>335466.8019694832</v>
      </c>
      <c r="K71" s="169">
        <f>J70-DeathM!J70</f>
        <v>321812.52674628032</v>
      </c>
      <c r="L71" s="169">
        <f>K70-DeathM!K70</f>
        <v>449551.11804076511</v>
      </c>
    </row>
    <row r="72" spans="1:12">
      <c r="A72" s="27">
        <v>64</v>
      </c>
      <c r="B72" s="172">
        <f>Population!B73</f>
        <v>187903</v>
      </c>
      <c r="C72" s="169">
        <f>B71-DeathM!B71</f>
        <v>257079.76628860523</v>
      </c>
      <c r="D72" s="169">
        <f>C71-DeathM!C71</f>
        <v>234110.68631159683</v>
      </c>
      <c r="E72" s="169">
        <f>D71-DeathM!D71</f>
        <v>187172.05343044642</v>
      </c>
      <c r="F72" s="169">
        <f>E71-DeathM!E71</f>
        <v>300125.54775869509</v>
      </c>
      <c r="G72" s="169">
        <f>F71-DeathM!F71</f>
        <v>280474.85957765899</v>
      </c>
      <c r="H72" s="169">
        <f>G71-DeathM!G71</f>
        <v>335399.71684659726</v>
      </c>
      <c r="I72" s="169">
        <f>H71-DeathM!H71</f>
        <v>300994.57299762627</v>
      </c>
      <c r="J72" s="169">
        <f>I71-DeathM!I71</f>
        <v>308909.80298274814</v>
      </c>
      <c r="K72" s="169">
        <f>J71-DeathM!J71</f>
        <v>329375.42075645359</v>
      </c>
      <c r="L72" s="169">
        <f>K71-DeathM!K71</f>
        <v>316107.30666321784</v>
      </c>
    </row>
    <row r="73" spans="1:12">
      <c r="A73" s="27">
        <v>65</v>
      </c>
      <c r="B73" s="172">
        <f>Population!B74</f>
        <v>215522</v>
      </c>
      <c r="C73" s="169">
        <f>B72-DeathM!B72</f>
        <v>183381.09304836221</v>
      </c>
      <c r="D73" s="169">
        <f>C72-DeathM!C72</f>
        <v>251036.94876111561</v>
      </c>
      <c r="E73" s="169">
        <f>D72-DeathM!D72</f>
        <v>228735.71069785723</v>
      </c>
      <c r="F73" s="169">
        <f>E72-DeathM!E72</f>
        <v>182974.65745991474</v>
      </c>
      <c r="G73" s="169">
        <f>F72-DeathM!F72</f>
        <v>293551.61014591146</v>
      </c>
      <c r="H73" s="169">
        <f>G72-DeathM!G72</f>
        <v>274474.18288741971</v>
      </c>
      <c r="I73" s="169">
        <f>H72-DeathM!H72</f>
        <v>328393.683396395</v>
      </c>
      <c r="J73" s="169">
        <f>I72-DeathM!I72</f>
        <v>294855.94372280611</v>
      </c>
      <c r="K73" s="169">
        <f>J72-DeathM!J72</f>
        <v>302758.7756411928</v>
      </c>
      <c r="L73" s="169">
        <f>K72-DeathM!K72</f>
        <v>322972.02446109115</v>
      </c>
    </row>
    <row r="74" spans="1:12">
      <c r="A74" s="27">
        <v>66</v>
      </c>
      <c r="B74" s="172">
        <f>Population!B75</f>
        <v>148286</v>
      </c>
      <c r="C74" s="169">
        <f>B73-DeathM!B73</f>
        <v>209800.00565614676</v>
      </c>
      <c r="D74" s="169">
        <f>C73-DeathM!C73</f>
        <v>178625.61644961726</v>
      </c>
      <c r="E74" s="169">
        <f>D73-DeathM!D73</f>
        <v>244678.35886300515</v>
      </c>
      <c r="F74" s="169">
        <f>E73-DeathM!E73</f>
        <v>223076.69606078122</v>
      </c>
      <c r="G74" s="169">
        <f>F73-DeathM!F73</f>
        <v>178553.03697684762</v>
      </c>
      <c r="H74" s="169">
        <f>G73-DeathM!G73</f>
        <v>286622.7999648265</v>
      </c>
      <c r="I74" s="169">
        <f>H73-DeathM!H73</f>
        <v>268148.91499491513</v>
      </c>
      <c r="J74" s="169">
        <f>I73-DeathM!I73</f>
        <v>321004.85731988389</v>
      </c>
      <c r="K74" s="169">
        <f>J73-DeathM!J73</f>
        <v>288378.64745633275</v>
      </c>
      <c r="L74" s="169">
        <f>K73-DeathM!K73</f>
        <v>296265.20093344263</v>
      </c>
    </row>
    <row r="75" spans="1:12">
      <c r="A75" s="27">
        <v>67</v>
      </c>
      <c r="B75" s="172">
        <f>Population!B76</f>
        <v>178300</v>
      </c>
      <c r="C75" s="169">
        <f>B74-DeathM!B74</f>
        <v>143968.41084406964</v>
      </c>
      <c r="D75" s="169">
        <f>C74-DeathM!C74</f>
        <v>203833.35877935198</v>
      </c>
      <c r="E75" s="169">
        <f>D74-DeathM!D74</f>
        <v>173663.66789630332</v>
      </c>
      <c r="F75" s="169">
        <f>E74-DeathM!E74</f>
        <v>238039.58689326004</v>
      </c>
      <c r="G75" s="169">
        <f>F74-DeathM!F74</f>
        <v>217164.75531382998</v>
      </c>
      <c r="H75" s="169">
        <f>G74-DeathM!G74</f>
        <v>173931.07054800683</v>
      </c>
      <c r="I75" s="169">
        <f>H74-DeathM!H74</f>
        <v>279378.88229781995</v>
      </c>
      <c r="J75" s="169">
        <f>I74-DeathM!I74</f>
        <v>261532.20589686165</v>
      </c>
      <c r="K75" s="169">
        <f>J74-DeathM!J74</f>
        <v>313271.27295658726</v>
      </c>
      <c r="L75" s="169">
        <f>K74-DeathM!K74</f>
        <v>281595.4329645735</v>
      </c>
    </row>
    <row r="76" spans="1:12">
      <c r="A76" s="27">
        <v>68</v>
      </c>
      <c r="B76" s="172">
        <f>Population!B77</f>
        <v>144794</v>
      </c>
      <c r="C76" s="169">
        <f>B75-DeathM!B75</f>
        <v>172603.52935031333</v>
      </c>
      <c r="D76" s="169">
        <f>C75-DeathM!C75</f>
        <v>139475.73165322246</v>
      </c>
      <c r="E76" s="169">
        <f>D75-DeathM!D75</f>
        <v>197620.41914065412</v>
      </c>
      <c r="F76" s="169">
        <f>E75-DeathM!E75</f>
        <v>168493.38246988773</v>
      </c>
      <c r="G76" s="169">
        <f>F75-DeathM!F75</f>
        <v>231117.47821002576</v>
      </c>
      <c r="H76" s="169">
        <f>G75-DeathM!G75</f>
        <v>210996.50136946377</v>
      </c>
      <c r="I76" s="169">
        <f>H75-DeathM!H75</f>
        <v>169107.67033424968</v>
      </c>
      <c r="J76" s="169">
        <f>I75-DeathM!I75</f>
        <v>271814.509401633</v>
      </c>
      <c r="K76" s="169">
        <f>J75-DeathM!J75</f>
        <v>254618.5500479714</v>
      </c>
      <c r="L76" s="169">
        <f>K75-DeathM!K75</f>
        <v>305185.78232547711</v>
      </c>
    </row>
    <row r="77" spans="1:12">
      <c r="A77" s="27">
        <v>69</v>
      </c>
      <c r="B77" s="172">
        <f>Population!B78</f>
        <v>107022</v>
      </c>
      <c r="C77" s="169">
        <f>B76-DeathM!B76</f>
        <v>139709.96279518082</v>
      </c>
      <c r="D77" s="169">
        <f>C76-DeathM!C76</f>
        <v>166683.94106237032</v>
      </c>
      <c r="E77" s="169">
        <f>D76-DeathM!D76</f>
        <v>134803.50228447432</v>
      </c>
      <c r="F77" s="169">
        <f>E76-DeathM!E76</f>
        <v>191154.34024966886</v>
      </c>
      <c r="G77" s="169">
        <f>F76-DeathM!F76</f>
        <v>163108.50645865119</v>
      </c>
      <c r="H77" s="169">
        <f>G76-DeathM!G76</f>
        <v>223902.92691423738</v>
      </c>
      <c r="I77" s="169">
        <f>H76-DeathM!H76</f>
        <v>204565.8492565534</v>
      </c>
      <c r="J77" s="169">
        <f>I76-DeathM!I76</f>
        <v>164075.60473293994</v>
      </c>
      <c r="K77" s="169">
        <f>J76-DeathM!J76</f>
        <v>263917.56920354528</v>
      </c>
      <c r="L77" s="169">
        <f>K76-DeathM!K76</f>
        <v>247396.18425660257</v>
      </c>
    </row>
    <row r="78" spans="1:12">
      <c r="A78" s="27">
        <v>70</v>
      </c>
      <c r="B78" s="172">
        <f>Population!B79</f>
        <v>155162</v>
      </c>
      <c r="C78" s="169">
        <f>B77-DeathM!B77</f>
        <v>102883.12566157992</v>
      </c>
      <c r="D78" s="169">
        <f>C77-DeathM!C77</f>
        <v>134432.56013781039</v>
      </c>
      <c r="E78" s="169">
        <f>D77-DeathM!D77</f>
        <v>160534.00938510182</v>
      </c>
      <c r="F78" s="169">
        <f>E77-DeathM!E77</f>
        <v>129945.45897155334</v>
      </c>
      <c r="G78" s="169">
        <f>F77-DeathM!F77</f>
        <v>184425.68857567167</v>
      </c>
      <c r="H78" s="169">
        <f>G77-DeathM!G77</f>
        <v>157500.55597294078</v>
      </c>
      <c r="I78" s="169">
        <f>H77-DeathM!H77</f>
        <v>216386.86141180812</v>
      </c>
      <c r="J78" s="169">
        <f>I77-DeathM!I77</f>
        <v>197861.33768379866</v>
      </c>
      <c r="K78" s="169">
        <f>J77-DeathM!J77</f>
        <v>158825.33940849229</v>
      </c>
      <c r="L78" s="169">
        <f>K77-DeathM!K77</f>
        <v>255672.22545349249</v>
      </c>
    </row>
    <row r="79" spans="1:12">
      <c r="A79" s="27">
        <v>71</v>
      </c>
      <c r="B79" s="172">
        <f>Population!B80</f>
        <v>95589</v>
      </c>
      <c r="C79" s="169">
        <f>B78-DeathM!B78</f>
        <v>148608.88419743857</v>
      </c>
      <c r="D79" s="169">
        <f>C78-DeathM!C78</f>
        <v>98638.979812650272</v>
      </c>
      <c r="E79" s="169">
        <f>D78-DeathM!D78</f>
        <v>129015.86621856748</v>
      </c>
      <c r="F79" s="169">
        <f>E78-DeathM!E78</f>
        <v>154215.99580690559</v>
      </c>
      <c r="G79" s="169">
        <f>F78-DeathM!F78</f>
        <v>124950.19680663206</v>
      </c>
      <c r="H79" s="169">
        <f>G78-DeathM!G78</f>
        <v>177500.96776034695</v>
      </c>
      <c r="I79" s="169">
        <f>H78-DeathM!H78</f>
        <v>151726.69699714484</v>
      </c>
      <c r="J79" s="169">
        <f>I78-DeathM!I78</f>
        <v>208641.91896550992</v>
      </c>
      <c r="K79" s="169">
        <f>J78-DeathM!J78</f>
        <v>190946.98585986733</v>
      </c>
      <c r="L79" s="169">
        <f>K78-DeathM!K78</f>
        <v>153406.4092796997</v>
      </c>
    </row>
    <row r="80" spans="1:12">
      <c r="A80" s="27">
        <v>72</v>
      </c>
      <c r="B80" s="172">
        <f>Population!B81</f>
        <v>143629</v>
      </c>
      <c r="C80" s="169">
        <f>B79-DeathM!B79</f>
        <v>91099.102381609089</v>
      </c>
      <c r="D80" s="169">
        <f>C79-DeathM!C79</f>
        <v>141790.8846291129</v>
      </c>
      <c r="E80" s="169">
        <f>D79-DeathM!D79</f>
        <v>94218.754124596162</v>
      </c>
      <c r="F80" s="169">
        <f>E79-DeathM!E79</f>
        <v>123368.80272078632</v>
      </c>
      <c r="G80" s="169">
        <f>F79-DeathM!F79</f>
        <v>147622.85049942054</v>
      </c>
      <c r="H80" s="169">
        <f>G79-DeathM!G79</f>
        <v>119732.43985262845</v>
      </c>
      <c r="I80" s="169">
        <f>H79-DeathM!H79</f>
        <v>170264.09640861428</v>
      </c>
      <c r="J80" s="169">
        <f>I79-DeathM!I79</f>
        <v>145686.99714205426</v>
      </c>
      <c r="K80" s="169">
        <f>J79-DeathM!J79</f>
        <v>200533.08986062903</v>
      </c>
      <c r="L80" s="169">
        <f>K79-DeathM!K79</f>
        <v>183701.41492476832</v>
      </c>
    </row>
    <row r="81" spans="1:12">
      <c r="A81" s="27">
        <v>73</v>
      </c>
      <c r="B81" s="172">
        <f>Population!B82</f>
        <v>148009</v>
      </c>
      <c r="C81" s="169">
        <f>B80-DeathM!B80</f>
        <v>136090.46996982605</v>
      </c>
      <c r="D81" s="169">
        <f>C80-DeathM!C80</f>
        <v>86428.828966660032</v>
      </c>
      <c r="E81" s="169">
        <f>D80-DeathM!D80</f>
        <v>134690.85441221585</v>
      </c>
      <c r="F81" s="169">
        <f>E80-DeathM!E80</f>
        <v>89610.537160166888</v>
      </c>
      <c r="G81" s="169">
        <f>F80-DeathM!F80</f>
        <v>117475.14938023298</v>
      </c>
      <c r="H81" s="169">
        <f>G80-DeathM!G80</f>
        <v>140734.47995869495</v>
      </c>
      <c r="I81" s="169">
        <f>H80-DeathM!H80</f>
        <v>114277.65064927668</v>
      </c>
      <c r="J81" s="169">
        <f>I80-DeathM!I80</f>
        <v>162690.66940588952</v>
      </c>
      <c r="K81" s="169">
        <f>J80-DeathM!J80</f>
        <v>139360.06198179277</v>
      </c>
      <c r="L81" s="169">
        <f>K80-DeathM!K80</f>
        <v>192030.29182502354</v>
      </c>
    </row>
    <row r="82" spans="1:12">
      <c r="A82" s="27">
        <v>74</v>
      </c>
      <c r="B82" s="172">
        <f>Population!B83</f>
        <v>121936</v>
      </c>
      <c r="C82" s="169">
        <f>B81-DeathM!B81</f>
        <v>139299.2512893769</v>
      </c>
      <c r="D82" s="169">
        <f>C81-DeathM!C81</f>
        <v>128268.27042104519</v>
      </c>
      <c r="E82" s="169">
        <f>D81-DeathM!D81</f>
        <v>81576.575466332739</v>
      </c>
      <c r="F82" s="169">
        <f>E81-DeathM!E81</f>
        <v>127304.89975120229</v>
      </c>
      <c r="G82" s="169">
        <f>F81-DeathM!F81</f>
        <v>84810.86817883623</v>
      </c>
      <c r="H82" s="169">
        <f>G81-DeathM!G81</f>
        <v>111329.30034795111</v>
      </c>
      <c r="I82" s="169">
        <f>H81-DeathM!H81</f>
        <v>133545.95771818951</v>
      </c>
      <c r="J82" s="169">
        <f>I81-DeathM!I81</f>
        <v>108578.58529096248</v>
      </c>
      <c r="K82" s="169">
        <f>J81-DeathM!J81</f>
        <v>154769.15518313446</v>
      </c>
      <c r="L82" s="169">
        <f>K81-DeathM!K81</f>
        <v>132735.0431504093</v>
      </c>
    </row>
    <row r="83" spans="1:12">
      <c r="A83" s="27">
        <v>75</v>
      </c>
      <c r="B83" s="172">
        <f>Population!B84</f>
        <v>109240</v>
      </c>
      <c r="C83" s="169">
        <f>B82-DeathM!B82</f>
        <v>113875.98286054976</v>
      </c>
      <c r="D83" s="169">
        <f>C82-DeathM!C82</f>
        <v>130305.59099594473</v>
      </c>
      <c r="E83" s="169">
        <f>D82-DeathM!D82</f>
        <v>120179.34907931319</v>
      </c>
      <c r="F83" s="169">
        <f>E82-DeathM!E82</f>
        <v>76551.755341785218</v>
      </c>
      <c r="G83" s="169">
        <f>F82-DeathM!F82</f>
        <v>119645.69207664661</v>
      </c>
      <c r="H83" s="169">
        <f>G82-DeathM!G82</f>
        <v>79826.915487394217</v>
      </c>
      <c r="I83" s="169">
        <f>H82-DeathM!H82</f>
        <v>104941.7386489348</v>
      </c>
      <c r="J83" s="169">
        <f>I82-DeathM!I82</f>
        <v>126064.95863706121</v>
      </c>
      <c r="K83" s="169">
        <f>J82-DeathM!J82</f>
        <v>102640.09214889904</v>
      </c>
      <c r="L83" s="169">
        <f>K82-DeathM!K82</f>
        <v>146504.59553382508</v>
      </c>
    </row>
    <row r="84" spans="1:12">
      <c r="A84" s="27">
        <v>76</v>
      </c>
      <c r="B84" s="172">
        <f>Population!B85</f>
        <v>104275</v>
      </c>
      <c r="C84" s="169">
        <f>B83-DeathM!B83</f>
        <v>101078.37170487684</v>
      </c>
      <c r="D84" s="169">
        <f>C83-DeathM!C83</f>
        <v>105565.79321255742</v>
      </c>
      <c r="E84" s="169">
        <f>D83-DeathM!D83</f>
        <v>121017.52006903852</v>
      </c>
      <c r="F84" s="169">
        <f>E83-DeathM!E83</f>
        <v>111812.22909967463</v>
      </c>
      <c r="G84" s="169">
        <f>F83-DeathM!F83</f>
        <v>71345.9853100615</v>
      </c>
      <c r="H84" s="169">
        <f>G83-DeathM!G83</f>
        <v>111698.55749293807</v>
      </c>
      <c r="I84" s="169">
        <f>H83-DeathM!H83</f>
        <v>74650.059590164557</v>
      </c>
      <c r="J84" s="169">
        <f>I83-DeathM!I83</f>
        <v>98297.148332200828</v>
      </c>
      <c r="K84" s="169">
        <f>J83-DeathM!J83</f>
        <v>118271.72734876971</v>
      </c>
      <c r="L84" s="169">
        <f>K83-DeathM!K83</f>
        <v>96445.061787888582</v>
      </c>
    </row>
    <row r="85" spans="1:12">
      <c r="A85" s="27">
        <v>77</v>
      </c>
      <c r="B85" s="172">
        <f>Population!B86</f>
        <v>84628</v>
      </c>
      <c r="C85" s="169">
        <f>B84-DeathM!B84</f>
        <v>95544.810882471385</v>
      </c>
      <c r="D85" s="169">
        <f>C84-DeathM!C84</f>
        <v>92812.562688197693</v>
      </c>
      <c r="E85" s="169">
        <f>D84-DeathM!D84</f>
        <v>97133.726750854505</v>
      </c>
      <c r="F85" s="169">
        <f>E84-DeathM!E84</f>
        <v>111575.98238378635</v>
      </c>
      <c r="G85" s="169">
        <f>F84-DeathM!F84</f>
        <v>103291.68234468238</v>
      </c>
      <c r="H85" s="169">
        <f>G84-DeathM!G84</f>
        <v>66035.534693793714</v>
      </c>
      <c r="I85" s="169">
        <f>H84-DeathM!H84</f>
        <v>103581.23827681049</v>
      </c>
      <c r="J85" s="169">
        <f>I84-DeathM!I84</f>
        <v>69353.444112016208</v>
      </c>
      <c r="K85" s="169">
        <f>J84-DeathM!J84</f>
        <v>91487.692120789507</v>
      </c>
      <c r="L85" s="169">
        <f>K84-DeathM!K84</f>
        <v>110272.35931166887</v>
      </c>
    </row>
    <row r="86" spans="1:12">
      <c r="A86" s="27">
        <v>78</v>
      </c>
      <c r="B86" s="172">
        <f>Population!B87</f>
        <v>100476</v>
      </c>
      <c r="C86" s="169">
        <f>B85-DeathM!B85</f>
        <v>76710.137686576869</v>
      </c>
      <c r="D86" s="169">
        <f>C85-DeathM!C85</f>
        <v>86813.395503122345</v>
      </c>
      <c r="E86" s="169">
        <f>D85-DeathM!D85</f>
        <v>84528.030592057839</v>
      </c>
      <c r="F86" s="169">
        <f>E85-DeathM!E85</f>
        <v>88665.06184981449</v>
      </c>
      <c r="G86" s="169">
        <f>F85-DeathM!F85</f>
        <v>102074.32661863574</v>
      </c>
      <c r="H86" s="169">
        <f>G85-DeathM!G85</f>
        <v>94700.012097054801</v>
      </c>
      <c r="I86" s="169">
        <f>H85-DeathM!H85</f>
        <v>60672.715265895109</v>
      </c>
      <c r="J86" s="169">
        <f>I85-DeathM!I85</f>
        <v>95368.276531867828</v>
      </c>
      <c r="K86" s="169">
        <f>J85-DeathM!J85</f>
        <v>63984.486680946313</v>
      </c>
      <c r="L86" s="169">
        <f>K85-DeathM!K85</f>
        <v>84572.761522443587</v>
      </c>
    </row>
    <row r="87" spans="1:12">
      <c r="A87" s="27">
        <v>79</v>
      </c>
      <c r="B87" s="172">
        <f>Population!B88</f>
        <v>49577</v>
      </c>
      <c r="C87" s="169">
        <f>B86-DeathM!B86</f>
        <v>89997.03659226172</v>
      </c>
      <c r="D87" s="169">
        <f>C86-DeathM!C86</f>
        <v>68895.79549628403</v>
      </c>
      <c r="E87" s="169">
        <f>D86-DeathM!D86</f>
        <v>78175.457512584442</v>
      </c>
      <c r="F87" s="169">
        <f>E86-DeathM!E86</f>
        <v>76313.026845293352</v>
      </c>
      <c r="G87" s="169">
        <f>F86-DeathM!F86</f>
        <v>80248.335391450222</v>
      </c>
      <c r="H87" s="169">
        <f>G86-DeathM!G86</f>
        <v>92609.974463247956</v>
      </c>
      <c r="I87" s="169">
        <f>H86-DeathM!H86</f>
        <v>86127.114652979522</v>
      </c>
      <c r="J87" s="169">
        <f>I86-DeathM!I86</f>
        <v>55310.129498977491</v>
      </c>
      <c r="K87" s="169">
        <f>J86-DeathM!J86</f>
        <v>87138.501183186454</v>
      </c>
      <c r="L87" s="169">
        <f>K86-DeathM!K86</f>
        <v>58593.578160901314</v>
      </c>
    </row>
    <row r="88" spans="1:12">
      <c r="A88" s="27">
        <v>80</v>
      </c>
      <c r="B88" s="172">
        <f>Population!B89</f>
        <v>77123</v>
      </c>
      <c r="C88" s="169">
        <f>B87-DeathM!B87</f>
        <v>43828.393069438971</v>
      </c>
      <c r="D88" s="169">
        <f>C87-DeathM!C87</f>
        <v>79804.218901669054</v>
      </c>
      <c r="E88" s="169">
        <f>D87-DeathM!D87</f>
        <v>61274.260600037233</v>
      </c>
      <c r="F88" s="169">
        <f>E87-DeathM!E87</f>
        <v>69728.431506557958</v>
      </c>
      <c r="G88" s="169">
        <f>F87-DeathM!F87</f>
        <v>68258.950249984526</v>
      </c>
      <c r="H88" s="169">
        <f>G87-DeathM!G87</f>
        <v>71975.835222641908</v>
      </c>
      <c r="I88" s="169">
        <f>H87-DeathM!H87</f>
        <v>83288.990888009983</v>
      </c>
      <c r="J88" s="169">
        <f>I87-DeathM!I87</f>
        <v>77663.671091579963</v>
      </c>
      <c r="K88" s="169">
        <f>J87-DeathM!J87</f>
        <v>50003.544736293377</v>
      </c>
      <c r="L88" s="169">
        <f>K87-DeathM!K87</f>
        <v>78975.990888057873</v>
      </c>
    </row>
    <row r="89" spans="1:12">
      <c r="A89" s="27">
        <v>81</v>
      </c>
      <c r="B89" s="172">
        <f>Population!B90</f>
        <v>37239</v>
      </c>
      <c r="C89" s="169">
        <f>B88-DeathM!B88</f>
        <v>67215.957901513757</v>
      </c>
      <c r="D89" s="169">
        <f>C88-DeathM!C88</f>
        <v>38329.195563464993</v>
      </c>
      <c r="E89" s="169">
        <f>D88-DeathM!D88</f>
        <v>70023.893659181063</v>
      </c>
      <c r="F89" s="169">
        <f>E88-DeathM!E88</f>
        <v>53939.444970657583</v>
      </c>
      <c r="G89" s="169">
        <f>F88-DeathM!F88</f>
        <v>61575.670811186566</v>
      </c>
      <c r="H89" s="169">
        <f>G88-DeathM!G88</f>
        <v>60463.55608002207</v>
      </c>
      <c r="I89" s="169">
        <f>H88-DeathM!H88</f>
        <v>63950.403316274096</v>
      </c>
      <c r="J89" s="169">
        <f>I88-DeathM!I88</f>
        <v>74221.80483332013</v>
      </c>
      <c r="K89" s="169">
        <f>J88-DeathM!J88</f>
        <v>69408.88034774558</v>
      </c>
      <c r="L89" s="169">
        <f>K88-DeathM!K88</f>
        <v>44814.443165430028</v>
      </c>
    </row>
    <row r="90" spans="1:12">
      <c r="A90" s="27">
        <v>82</v>
      </c>
      <c r="B90" s="172">
        <f>Population!B91</f>
        <v>57945</v>
      </c>
      <c r="C90" s="169">
        <f>B89-DeathM!B89</f>
        <v>31943.448603156492</v>
      </c>
      <c r="D90" s="169">
        <f>C89-DeathM!C89</f>
        <v>57879.777265172706</v>
      </c>
      <c r="E90" s="169">
        <f>D89-DeathM!D89</f>
        <v>33129.113055697082</v>
      </c>
      <c r="F90" s="169">
        <f>E89-DeathM!E89</f>
        <v>60744.695226024909</v>
      </c>
      <c r="G90" s="169">
        <f>F89-DeathM!F89</f>
        <v>46957.85473222813</v>
      </c>
      <c r="H90" s="169">
        <f>G89-DeathM!G89</f>
        <v>53790.991788743479</v>
      </c>
      <c r="I90" s="169">
        <f>H89-DeathM!H89</f>
        <v>53000.297811981523</v>
      </c>
      <c r="J90" s="169">
        <f>I89-DeathM!I89</f>
        <v>56243.475371901885</v>
      </c>
      <c r="K90" s="169">
        <f>J89-DeathM!J89</f>
        <v>65488.618074507074</v>
      </c>
      <c r="L90" s="169">
        <f>K89-DeathM!K89</f>
        <v>61435.187512197648</v>
      </c>
    </row>
    <row r="91" spans="1:12">
      <c r="A91" s="27">
        <v>83</v>
      </c>
      <c r="B91" s="172">
        <f>Population!B92</f>
        <v>56202</v>
      </c>
      <c r="C91" s="169">
        <f>B90-DeathM!B90</f>
        <v>48843.147238189151</v>
      </c>
      <c r="D91" s="169">
        <f>C90-DeathM!C90</f>
        <v>27042.509395867273</v>
      </c>
      <c r="E91" s="169">
        <f>D90-DeathM!D90</f>
        <v>49206.004461843804</v>
      </c>
      <c r="F91" s="169">
        <f>E90-DeathM!E90</f>
        <v>28279.861918854196</v>
      </c>
      <c r="G91" s="169">
        <f>F90-DeathM!F90</f>
        <v>52059.953631244869</v>
      </c>
      <c r="H91" s="169">
        <f>G90-DeathM!G90</f>
        <v>40400.321988833217</v>
      </c>
      <c r="I91" s="169">
        <f>H90-DeathM!H90</f>
        <v>46456.922684886391</v>
      </c>
      <c r="J91" s="169">
        <f>I90-DeathM!I90</f>
        <v>45944.973497780906</v>
      </c>
      <c r="K91" s="169">
        <f>J90-DeathM!J90</f>
        <v>48933.53142811414</v>
      </c>
      <c r="L91" s="169">
        <f>K90-DeathM!K90</f>
        <v>57178.428135150629</v>
      </c>
    </row>
    <row r="92" spans="1:12">
      <c r="A92" s="27">
        <v>84</v>
      </c>
      <c r="B92" s="172">
        <f>Population!B93</f>
        <v>38099</v>
      </c>
      <c r="C92" s="169">
        <f>B91-DeathM!B91</f>
        <v>46471.020455372454</v>
      </c>
      <c r="D92" s="169">
        <f>C91-DeathM!C91</f>
        <v>40582.91789659713</v>
      </c>
      <c r="E92" s="169">
        <f>D91-DeathM!D91</f>
        <v>22575.476704533467</v>
      </c>
      <c r="F92" s="169">
        <f>E91-DeathM!E91</f>
        <v>41266.856070706941</v>
      </c>
      <c r="G92" s="169">
        <f>F91-DeathM!F91</f>
        <v>23823.127255448642</v>
      </c>
      <c r="H92" s="169">
        <f>G91-DeathM!G91</f>
        <v>44046.366796958442</v>
      </c>
      <c r="I92" s="169">
        <f>H91-DeathM!H91</f>
        <v>34328.609159260115</v>
      </c>
      <c r="J92" s="169">
        <f>I91-DeathM!I91</f>
        <v>39640.130395108179</v>
      </c>
      <c r="K92" s="169">
        <f>J91-DeathM!J91</f>
        <v>39362.776837651822</v>
      </c>
      <c r="L92" s="169">
        <f>K91-DeathM!K91</f>
        <v>42089.017154319998</v>
      </c>
    </row>
    <row r="93" spans="1:12">
      <c r="A93" s="27">
        <v>85</v>
      </c>
      <c r="B93" s="172">
        <f>Population!B94</f>
        <v>30393</v>
      </c>
      <c r="C93" s="169">
        <f>B92-DeathM!B92</f>
        <v>30843.022222689953</v>
      </c>
      <c r="D93" s="169">
        <f>C92-DeathM!C92</f>
        <v>37826.353770051966</v>
      </c>
      <c r="E93" s="169">
        <f>D92-DeathM!D92</f>
        <v>33209.090133868362</v>
      </c>
      <c r="F93" s="169">
        <f>E92-DeathM!E92</f>
        <v>18568.928930249505</v>
      </c>
      <c r="G93" s="169">
        <f>F92-DeathM!F92</f>
        <v>34113.358145603204</v>
      </c>
      <c r="H93" s="169">
        <f>G92-DeathM!G92</f>
        <v>19789.465112914622</v>
      </c>
      <c r="I93" s="169">
        <f>H92-DeathM!H92</f>
        <v>36764.980609137157</v>
      </c>
      <c r="J93" s="169">
        <f>I92-DeathM!I92</f>
        <v>28787.92481661171</v>
      </c>
      <c r="K93" s="169">
        <f>J92-DeathM!J92</f>
        <v>33393.504444106758</v>
      </c>
      <c r="L93" s="169">
        <f>K92-DeathM!K92</f>
        <v>33306.588385311021</v>
      </c>
    </row>
    <row r="94" spans="1:12">
      <c r="A94" s="27">
        <v>86</v>
      </c>
      <c r="B94" s="172">
        <f>Population!B95</f>
        <v>23679</v>
      </c>
      <c r="C94" s="169">
        <f>B93-DeathM!B93</f>
        <v>24041.352521440796</v>
      </c>
      <c r="D94" s="169">
        <f>C93-DeathM!C93</f>
        <v>24547.186037304404</v>
      </c>
      <c r="E94" s="169">
        <f>D93-DeathM!D93</f>
        <v>30284.560063637175</v>
      </c>
      <c r="F94" s="169">
        <f>E93-DeathM!E93</f>
        <v>26741.822673421295</v>
      </c>
      <c r="G94" s="169">
        <f>F93-DeathM!F93</f>
        <v>15036.81766887698</v>
      </c>
      <c r="H94" s="169">
        <f>G93-DeathM!G93</f>
        <v>27775.307993116159</v>
      </c>
      <c r="I94" s="169">
        <f>H93-DeathM!H93</f>
        <v>16199.679773890031</v>
      </c>
      <c r="J94" s="169">
        <f>I93-DeathM!I93</f>
        <v>30253.616355760161</v>
      </c>
      <c r="K94" s="169">
        <f>J93-DeathM!J93</f>
        <v>23809.966730422944</v>
      </c>
      <c r="L94" s="169">
        <f>K93-DeathM!K93</f>
        <v>27755.75072887856</v>
      </c>
    </row>
    <row r="95" spans="1:12">
      <c r="A95" s="27">
        <v>87</v>
      </c>
      <c r="B95" s="172">
        <f>Population!B96</f>
        <v>21421</v>
      </c>
      <c r="C95" s="169">
        <f>B94-DeathM!B94</f>
        <v>18258.285436357051</v>
      </c>
      <c r="D95" s="169">
        <f>C94-DeathM!C94</f>
        <v>18665.643478417864</v>
      </c>
      <c r="E95" s="169">
        <f>D94-DeathM!D94</f>
        <v>19185.98308054392</v>
      </c>
      <c r="F95" s="169">
        <f>E94-DeathM!E94</f>
        <v>23824.069747882248</v>
      </c>
      <c r="G95" s="169">
        <f>F94-DeathM!F94</f>
        <v>21169.722806228245</v>
      </c>
      <c r="H95" s="169">
        <f>G94-DeathM!G94</f>
        <v>11976.493044141302</v>
      </c>
      <c r="I95" s="169">
        <f>H94-DeathM!H94</f>
        <v>22256.139246791274</v>
      </c>
      <c r="J95" s="169">
        <f>I94-DeathM!I94</f>
        <v>13056.824047857945</v>
      </c>
      <c r="K95" s="169">
        <f>J94-DeathM!J94</f>
        <v>24523.036924009633</v>
      </c>
      <c r="L95" s="169">
        <f>K94-DeathM!K94</f>
        <v>19406.616230905347</v>
      </c>
    </row>
    <row r="96" spans="1:12">
      <c r="A96" s="27">
        <v>88</v>
      </c>
      <c r="B96" s="172">
        <f>Population!B97</f>
        <v>16707</v>
      </c>
      <c r="C96" s="169">
        <f>B95-DeathM!B95</f>
        <v>16060.94790565623</v>
      </c>
      <c r="D96" s="169">
        <f>C95-DeathM!C95</f>
        <v>13795.839804848474</v>
      </c>
      <c r="E96" s="169">
        <f>D95-DeathM!D95</f>
        <v>14209.700872999287</v>
      </c>
      <c r="F96" s="169">
        <f>E95-DeathM!E95</f>
        <v>14712.308856211059</v>
      </c>
      <c r="G96" s="169">
        <f>F95-DeathM!F95</f>
        <v>18398.068037846744</v>
      </c>
      <c r="H96" s="169">
        <f>G95-DeathM!G95</f>
        <v>16460.352705920657</v>
      </c>
      <c r="I96" s="169">
        <f>H95-DeathM!H95</f>
        <v>9375.2523272946582</v>
      </c>
      <c r="J96" s="169">
        <f>I95-DeathM!I95</f>
        <v>17536.552937433051</v>
      </c>
      <c r="K96" s="169">
        <f>J95-DeathM!J95</f>
        <v>10353.520088341807</v>
      </c>
      <c r="L96" s="169">
        <f>K95-DeathM!K95</f>
        <v>19565.855575666945</v>
      </c>
    </row>
    <row r="97" spans="1:12">
      <c r="A97" s="27">
        <v>89</v>
      </c>
      <c r="B97" s="172">
        <f>Population!B98</f>
        <v>11130</v>
      </c>
      <c r="C97" s="169">
        <f>B96-DeathM!B96</f>
        <v>12147.138837179868</v>
      </c>
      <c r="D97" s="169">
        <f>C96-DeathM!C96</f>
        <v>11779.329125182636</v>
      </c>
      <c r="E97" s="169">
        <f>D96-DeathM!D96</f>
        <v>10203.572527198756</v>
      </c>
      <c r="F97" s="169">
        <f>E96-DeathM!E96</f>
        <v>10595.692857062204</v>
      </c>
      <c r="G97" s="169">
        <f>F96-DeathM!F96</f>
        <v>11057.46619556175</v>
      </c>
      <c r="H97" s="169">
        <f>G96-DeathM!G96</f>
        <v>13933.866950991658</v>
      </c>
      <c r="I97" s="169">
        <f>H96-DeathM!H96</f>
        <v>12560.808111593387</v>
      </c>
      <c r="J97" s="169">
        <f>I96-DeathM!I96</f>
        <v>7206.7447419386563</v>
      </c>
      <c r="K97" s="169">
        <f>J96-DeathM!J96</f>
        <v>13576.277091163764</v>
      </c>
      <c r="L97" s="169">
        <f>K96-DeathM!K96</f>
        <v>8070.6959137529302</v>
      </c>
    </row>
    <row r="98" spans="1:12">
      <c r="A98" s="27">
        <v>90</v>
      </c>
      <c r="B98" s="172">
        <f>Population!B99</f>
        <v>15228</v>
      </c>
      <c r="C98" s="169">
        <f>B97-DeathM!B97</f>
        <v>7824.2469593448814</v>
      </c>
      <c r="D98" s="169">
        <f>C97-DeathM!C97</f>
        <v>8623.1630697217952</v>
      </c>
      <c r="E98" s="169">
        <f>D97-DeathM!D97</f>
        <v>8441.5072945374031</v>
      </c>
      <c r="F98" s="169">
        <f>E97-DeathM!E97</f>
        <v>7379.4825706341944</v>
      </c>
      <c r="G98" s="169">
        <f>F97-DeathM!F97</f>
        <v>7731.2556422721282</v>
      </c>
      <c r="H98" s="169">
        <f>G97-DeathM!G97</f>
        <v>8137.6921524589361</v>
      </c>
      <c r="I98" s="169">
        <f>H97-DeathM!H97</f>
        <v>10341.600780774821</v>
      </c>
      <c r="J98" s="169">
        <f>I97-DeathM!I97</f>
        <v>9399.1299739387141</v>
      </c>
      <c r="K98" s="169">
        <f>J97-DeathM!J97</f>
        <v>5435.6473598724288</v>
      </c>
      <c r="L98" s="169">
        <f>K97-DeathM!K97</f>
        <v>10318.756117748968</v>
      </c>
    </row>
    <row r="99" spans="1:12">
      <c r="A99" s="27">
        <v>91</v>
      </c>
      <c r="B99" s="172">
        <f>Population!B100</f>
        <v>5804</v>
      </c>
      <c r="C99" s="169">
        <f>B98-DeathM!B98</f>
        <v>10309.368197331791</v>
      </c>
      <c r="D99" s="169">
        <f>C98-DeathM!C98</f>
        <v>5355.7779943318001</v>
      </c>
      <c r="E99" s="169">
        <f>D98-DeathM!D98</f>
        <v>5965.8948295417176</v>
      </c>
      <c r="F99" s="169">
        <f>E98-DeathM!E98</f>
        <v>5900.6956318889033</v>
      </c>
      <c r="G99" s="169">
        <f>F98-DeathM!F98</f>
        <v>5209.970545269025</v>
      </c>
      <c r="H99" s="169">
        <f>G98-DeathM!G98</f>
        <v>5511.1693232131365</v>
      </c>
      <c r="I99" s="169">
        <f>H98-DeathM!H98</f>
        <v>5856.1719998580684</v>
      </c>
      <c r="J99" s="169">
        <f>I98-DeathM!I98</f>
        <v>7510.7690996821566</v>
      </c>
      <c r="K99" s="169">
        <f>J98-DeathM!J98</f>
        <v>6887.1442898671321</v>
      </c>
      <c r="L99" s="169">
        <f>K98-DeathM!K98</f>
        <v>4017.2954272079173</v>
      </c>
    </row>
    <row r="100" spans="1:12">
      <c r="A100" s="27">
        <v>92</v>
      </c>
      <c r="B100" s="172">
        <f>Population!B101</f>
        <v>6520</v>
      </c>
      <c r="C100" s="169">
        <f>B99-DeathM!B99</f>
        <v>3774.5466435949629</v>
      </c>
      <c r="D100" s="169">
        <f>C99-DeathM!C99</f>
        <v>6788.3570714472489</v>
      </c>
      <c r="E100" s="169">
        <f>D99-DeathM!D99</f>
        <v>3569.1193312942614</v>
      </c>
      <c r="F100" s="169">
        <f>E99-DeathM!E99</f>
        <v>4021.9752579053848</v>
      </c>
      <c r="G100" s="169">
        <f>F99-DeathM!F99</f>
        <v>4022.7215724103244</v>
      </c>
      <c r="H100" s="169">
        <f>G99-DeathM!G99</f>
        <v>3590.3796757537903</v>
      </c>
      <c r="I100" s="169">
        <f>H99-DeathM!H99</f>
        <v>3838.4732701034159</v>
      </c>
      <c r="J100" s="169">
        <f>I99-DeathM!I99</f>
        <v>4120.8090234611682</v>
      </c>
      <c r="K100" s="169">
        <f>J99-DeathM!J99</f>
        <v>5337.7470117441426</v>
      </c>
      <c r="L100" s="169">
        <f>K99-DeathM!K99</f>
        <v>4941.685042631244</v>
      </c>
    </row>
    <row r="101" spans="1:12">
      <c r="A101" s="27">
        <v>93</v>
      </c>
      <c r="B101" s="172">
        <f>Population!B102</f>
        <v>6398</v>
      </c>
      <c r="C101" s="169">
        <f>B100-DeathM!B100</f>
        <v>4058.1213711475557</v>
      </c>
      <c r="D101" s="169">
        <f>C100-DeathM!C100</f>
        <v>2382.4559974603449</v>
      </c>
      <c r="E101" s="169">
        <f>D100-DeathM!D100</f>
        <v>4342.9505082227734</v>
      </c>
      <c r="F101" s="169">
        <f>E100-DeathM!E100</f>
        <v>2313.288503164662</v>
      </c>
      <c r="G101" s="169">
        <f>F100-DeathM!F100</f>
        <v>2639.7044311185555</v>
      </c>
      <c r="H101" s="169">
        <f>G100-DeathM!G100</f>
        <v>2672.3372156276364</v>
      </c>
      <c r="I101" s="169">
        <f>H100-DeathM!H100</f>
        <v>2413.6382928185108</v>
      </c>
      <c r="J101" s="169">
        <f>I100-DeathM!I100</f>
        <v>2610.1790827625855</v>
      </c>
      <c r="K101" s="169">
        <f>J100-DeathM!J100</f>
        <v>2833.3613407419034</v>
      </c>
      <c r="L101" s="169">
        <f>K100-DeathM!K100</f>
        <v>3709.5448981346008</v>
      </c>
    </row>
    <row r="102" spans="1:12">
      <c r="A102" s="27">
        <v>94</v>
      </c>
      <c r="B102" s="172">
        <f>Population!B103</f>
        <v>4354</v>
      </c>
      <c r="C102" s="169">
        <f>B101-DeathM!B101</f>
        <v>3795.2631793781002</v>
      </c>
      <c r="D102" s="169">
        <f>C101-DeathM!C101</f>
        <v>2445.6399167073173</v>
      </c>
      <c r="E102" s="169">
        <f>D101-DeathM!D101</f>
        <v>1457.8041089120411</v>
      </c>
      <c r="F102" s="169">
        <f>E101-DeathM!E101</f>
        <v>2696.6014132136634</v>
      </c>
      <c r="G102" s="169">
        <f>F101-DeathM!F101</f>
        <v>1456.742831647673</v>
      </c>
      <c r="H102" s="169">
        <f>G101-DeathM!G101</f>
        <v>1685.0203015734769</v>
      </c>
      <c r="I102" s="169">
        <f>H101-DeathM!H101</f>
        <v>1728.7134127130375</v>
      </c>
      <c r="J102" s="169">
        <f>I101-DeathM!I101</f>
        <v>1581.523886326582</v>
      </c>
      <c r="K102" s="169">
        <f>J101-DeathM!J101</f>
        <v>1731.5928680404654</v>
      </c>
      <c r="L102" s="169">
        <f>K101-DeathM!K101</f>
        <v>1902.2121508627138</v>
      </c>
    </row>
    <row r="103" spans="1:12">
      <c r="A103" s="27">
        <v>95</v>
      </c>
      <c r="B103" s="172">
        <f>Population!B104</f>
        <v>4457</v>
      </c>
      <c r="C103" s="169">
        <f>B102-DeathM!B102</f>
        <v>2449.7965971753947</v>
      </c>
      <c r="D103" s="169">
        <f>C102-DeathM!C102</f>
        <v>2174.0113261566503</v>
      </c>
      <c r="E103" s="169">
        <f>D102-DeathM!D102</f>
        <v>1425.2062495127752</v>
      </c>
      <c r="F103" s="169">
        <f>E102-DeathM!E102</f>
        <v>863.6828249324634</v>
      </c>
      <c r="G103" s="169">
        <f>F102-DeathM!F102</f>
        <v>1623.1648723807687</v>
      </c>
      <c r="H103" s="169">
        <f>G102-DeathM!G102</f>
        <v>890.33899930455402</v>
      </c>
      <c r="I103" s="169">
        <f>H102-DeathM!H102</f>
        <v>1045.3566730835803</v>
      </c>
      <c r="J103" s="169">
        <f>I102-DeathM!I102</f>
        <v>1087.9868231235323</v>
      </c>
      <c r="K103" s="169">
        <f>J102-DeathM!J102</f>
        <v>1009.2173220106624</v>
      </c>
      <c r="L103" s="169">
        <f>K102-DeathM!K102</f>
        <v>1119.8034143863129</v>
      </c>
    </row>
    <row r="104" spans="1:12">
      <c r="A104" s="27">
        <v>96</v>
      </c>
      <c r="B104" s="172">
        <f>Population!B105</f>
        <v>2750</v>
      </c>
      <c r="C104" s="169">
        <f>B103-DeathM!B103</f>
        <v>2365.8709220653668</v>
      </c>
      <c r="D104" s="169">
        <f>C103-DeathM!C103</f>
        <v>1327.127132935962</v>
      </c>
      <c r="E104" s="169">
        <f>D103-DeathM!D103</f>
        <v>1200.8891674791605</v>
      </c>
      <c r="F104" s="169">
        <f>E103-DeathM!E103</f>
        <v>802.09304605735213</v>
      </c>
      <c r="G104" s="169">
        <f>F103-DeathM!F103</f>
        <v>494.852012347281</v>
      </c>
      <c r="H104" s="169">
        <f>G103-DeathM!G103</f>
        <v>946.11724008450778</v>
      </c>
      <c r="I104" s="169">
        <f>H103-DeathM!H103</f>
        <v>527.74950936427012</v>
      </c>
      <c r="J104" s="169">
        <f>I103-DeathM!I103</f>
        <v>629.70691092707875</v>
      </c>
      <c r="K104" s="169">
        <f>J103-DeathM!J103</f>
        <v>665.61989794812371</v>
      </c>
      <c r="L104" s="169">
        <f>K103-DeathM!K103</f>
        <v>626.69728548506714</v>
      </c>
    </row>
    <row r="105" spans="1:12">
      <c r="A105" s="27">
        <v>97</v>
      </c>
      <c r="B105" s="172">
        <f>Population!B106</f>
        <v>2321</v>
      </c>
      <c r="C105" s="169">
        <f>B104-DeathM!B104</f>
        <v>1368.5747260683568</v>
      </c>
      <c r="D105" s="169">
        <f>C104-DeathM!C104</f>
        <v>1205.0387754808328</v>
      </c>
      <c r="E105" s="169">
        <f>D104-DeathM!D104</f>
        <v>691.10155035847265</v>
      </c>
      <c r="F105" s="169">
        <f>E104-DeathM!E104</f>
        <v>638.7437694856801</v>
      </c>
      <c r="G105" s="169">
        <f>F104-DeathM!F104</f>
        <v>435.35652595667023</v>
      </c>
      <c r="H105" s="169">
        <f>G104-DeathM!G104</f>
        <v>273.85397055049532</v>
      </c>
      <c r="I105" s="169">
        <f>H104-DeathM!H104</f>
        <v>533.58179686897017</v>
      </c>
      <c r="J105" s="169">
        <f>I104-DeathM!I104</f>
        <v>303.07832475461055</v>
      </c>
      <c r="K105" s="169">
        <f>J104-DeathM!J104</f>
        <v>367.9722598979593</v>
      </c>
      <c r="L105" s="169">
        <f>K104-DeathM!K104</f>
        <v>395.50266929872248</v>
      </c>
    </row>
    <row r="106" spans="1:12">
      <c r="A106" s="27">
        <v>98</v>
      </c>
      <c r="B106" s="172">
        <f>Population!B107</f>
        <v>5355</v>
      </c>
      <c r="C106" s="169">
        <f>B105-DeathM!B105</f>
        <v>1075.1577224791981</v>
      </c>
      <c r="D106" s="169">
        <f>C105-DeathM!C105</f>
        <v>651.04463996640482</v>
      </c>
      <c r="E106" s="169">
        <f>D105-DeathM!D105</f>
        <v>587.93770703515099</v>
      </c>
      <c r="F106" s="169">
        <f>E105-DeathM!E105</f>
        <v>345.41632345528706</v>
      </c>
      <c r="G106" s="169">
        <f>F105-DeathM!F105</f>
        <v>326.67572035454356</v>
      </c>
      <c r="H106" s="169">
        <f>G105-DeathM!G105</f>
        <v>227.60158357044386</v>
      </c>
      <c r="I106" s="169">
        <f>H105-DeathM!H105</f>
        <v>146.26046385543791</v>
      </c>
      <c r="J106" s="169">
        <f>I105-DeathM!I105</f>
        <v>290.85721440923317</v>
      </c>
      <c r="K106" s="169">
        <f>J105-DeathM!J105</f>
        <v>168.47032785444745</v>
      </c>
      <c r="L106" s="169">
        <f>K105-DeathM!K105</f>
        <v>208.40848960709485</v>
      </c>
    </row>
    <row r="107" spans="1:12">
      <c r="A107" s="27">
        <v>99</v>
      </c>
      <c r="B107" s="172">
        <f>Population!B108</f>
        <v>0</v>
      </c>
      <c r="C107" s="169">
        <f>B106-DeathM!B106</f>
        <v>2289.291245628368</v>
      </c>
      <c r="D107" s="169">
        <f>C106-DeathM!C106</f>
        <v>473.94622998987541</v>
      </c>
      <c r="E107" s="169">
        <f>D106-DeathM!D106</f>
        <v>295.45463998609097</v>
      </c>
      <c r="F107" s="169">
        <f>E106-DeathM!E106</f>
        <v>274.28158984755555</v>
      </c>
      <c r="G107" s="169">
        <f>F106-DeathM!F106</f>
        <v>165.42607303032409</v>
      </c>
      <c r="H107" s="169">
        <f>G106-DeathM!G106</f>
        <v>160.40849186533788</v>
      </c>
      <c r="I107" s="169">
        <f>H106-DeathM!H106</f>
        <v>114.50009897662592</v>
      </c>
      <c r="J107" s="169">
        <f>I106-DeathM!I106</f>
        <v>75.298896609496651</v>
      </c>
      <c r="K107" s="169">
        <f>J106-DeathM!J106</f>
        <v>153.07939123821419</v>
      </c>
      <c r="L107" s="169">
        <f>K106-DeathM!K106</f>
        <v>90.554421776804489</v>
      </c>
    </row>
    <row r="108" spans="1:12">
      <c r="A108" s="27">
        <v>100</v>
      </c>
      <c r="B108" s="172">
        <f>Population!B109</f>
        <v>0</v>
      </c>
      <c r="C108" s="169">
        <f>B107-DeathM!B107</f>
        <v>0</v>
      </c>
      <c r="D108" s="169">
        <f>C107-DeathM!C107</f>
        <v>926.53108174315184</v>
      </c>
      <c r="E108" s="169">
        <f>D107-DeathM!D107</f>
        <v>198.37674055982563</v>
      </c>
      <c r="F108" s="169">
        <f>E107-DeathM!E107</f>
        <v>127.66059270457075</v>
      </c>
      <c r="G108" s="169">
        <f>F107-DeathM!F107</f>
        <v>122.13365244243423</v>
      </c>
      <c r="H108" s="169">
        <f>G107-DeathM!G107</f>
        <v>75.795319477082387</v>
      </c>
      <c r="I108" s="169">
        <f>H107-DeathM!H107</f>
        <v>75.552274356618639</v>
      </c>
      <c r="J108" s="169">
        <f>I107-DeathM!I107</f>
        <v>55.36226665838948</v>
      </c>
      <c r="K108" s="169">
        <f>J107-DeathM!J107</f>
        <v>37.327954051804333</v>
      </c>
      <c r="L108" s="169">
        <f>K107-DeathM!K107</f>
        <v>77.712132735247621</v>
      </c>
    </row>
  </sheetData>
  <sheetProtection password="CC3D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08"/>
  <sheetViews>
    <sheetView showGridLines="0" workbookViewId="0">
      <selection activeCell="E23" sqref="E23"/>
    </sheetView>
  </sheetViews>
  <sheetFormatPr defaultRowHeight="12.75"/>
  <cols>
    <col min="1" max="1" width="21.625" style="18" bestFit="1" customWidth="1"/>
    <col min="2" max="12" width="9.875" style="18" customWidth="1"/>
    <col min="13" max="16384" width="9" style="18"/>
  </cols>
  <sheetData>
    <row r="1" spans="1:15" ht="14.25">
      <c r="A1" s="30" t="s">
        <v>58</v>
      </c>
    </row>
    <row r="2" spans="1:15" ht="14.25">
      <c r="A2" s="99" t="s">
        <v>32</v>
      </c>
    </row>
    <row r="4" spans="1:15">
      <c r="A4" s="20" t="s">
        <v>44</v>
      </c>
      <c r="B4" s="91">
        <f>SUM(B8:B108)</f>
        <v>34252553</v>
      </c>
      <c r="C4" s="91">
        <f ca="1">SUM(C8:C108)</f>
        <v>34456289.552155562</v>
      </c>
      <c r="D4" s="91">
        <f ca="1">SUM(D8:D108)</f>
        <v>34668988.786900342</v>
      </c>
      <c r="E4" s="91">
        <f ca="1">SUM(E8:E108)</f>
        <v>34888570.232860439</v>
      </c>
      <c r="F4" s="91">
        <f ca="1">SUM(F8:F108)</f>
        <v>35118565.266341262</v>
      </c>
      <c r="G4" s="91">
        <f ca="1">SUM(G8:G108)</f>
        <v>35356115.599370152</v>
      </c>
      <c r="H4" s="91">
        <f ca="1">SUM(H8:H108)</f>
        <v>35594791.271665514</v>
      </c>
      <c r="I4" s="91">
        <f ca="1">SUM(I8:I108)</f>
        <v>35834714.824600667</v>
      </c>
      <c r="J4" s="91">
        <f ca="1">SUM(J8:J108)</f>
        <v>36075660.669681326</v>
      </c>
      <c r="K4" s="91">
        <f ca="1">SUM(K8:K108)</f>
        <v>36317446.563464142</v>
      </c>
      <c r="L4" s="91">
        <f ca="1">SUM(L8:L108)</f>
        <v>36559533.035403252</v>
      </c>
    </row>
    <row r="5" spans="1:15">
      <c r="B5" s="28"/>
      <c r="O5" s="18" t="str">
        <f>"ประชากรคาดประมาณเพศหญิง"&amp;" / Projected population of female"</f>
        <v>ประชากรคาดประมาณเพศหญิง / Projected population of female</v>
      </c>
    </row>
    <row r="6" spans="1:15">
      <c r="A6" s="46" t="s">
        <v>41</v>
      </c>
      <c r="B6" s="47">
        <f ca="1">Population!$C$4</f>
        <v>2553</v>
      </c>
      <c r="C6" s="156">
        <f ca="1">B6+1</f>
        <v>2554</v>
      </c>
      <c r="D6" s="156">
        <f t="shared" ref="D6:L6" ca="1" si="0">C6+1</f>
        <v>2555</v>
      </c>
      <c r="E6" s="156">
        <f t="shared" ca="1" si="0"/>
        <v>2556</v>
      </c>
      <c r="F6" s="156">
        <f t="shared" ca="1" si="0"/>
        <v>2557</v>
      </c>
      <c r="G6" s="156">
        <f t="shared" ca="1" si="0"/>
        <v>2558</v>
      </c>
      <c r="H6" s="156">
        <f t="shared" ca="1" si="0"/>
        <v>2559</v>
      </c>
      <c r="I6" s="156">
        <f t="shared" ca="1" si="0"/>
        <v>2560</v>
      </c>
      <c r="J6" s="156">
        <f t="shared" ca="1" si="0"/>
        <v>2561</v>
      </c>
      <c r="K6" s="156">
        <f t="shared" ca="1" si="0"/>
        <v>2562</v>
      </c>
      <c r="L6" s="156">
        <f t="shared" ca="1" si="0"/>
        <v>2563</v>
      </c>
    </row>
    <row r="7" spans="1:15">
      <c r="A7" s="48" t="s">
        <v>42</v>
      </c>
      <c r="B7" s="48">
        <f ca="1">B6-543</f>
        <v>2010</v>
      </c>
      <c r="C7" s="157">
        <f t="shared" ref="C7:L7" ca="1" si="1">C6-543</f>
        <v>2011</v>
      </c>
      <c r="D7" s="157">
        <f t="shared" ca="1" si="1"/>
        <v>2012</v>
      </c>
      <c r="E7" s="157">
        <f t="shared" ca="1" si="1"/>
        <v>2013</v>
      </c>
      <c r="F7" s="157">
        <f t="shared" ca="1" si="1"/>
        <v>2014</v>
      </c>
      <c r="G7" s="157">
        <f t="shared" ca="1" si="1"/>
        <v>2015</v>
      </c>
      <c r="H7" s="157">
        <f t="shared" ca="1" si="1"/>
        <v>2016</v>
      </c>
      <c r="I7" s="157">
        <f t="shared" ca="1" si="1"/>
        <v>2017</v>
      </c>
      <c r="J7" s="157">
        <f t="shared" ca="1" si="1"/>
        <v>2018</v>
      </c>
      <c r="K7" s="157">
        <f t="shared" ca="1" si="1"/>
        <v>2019</v>
      </c>
      <c r="L7" s="157">
        <f t="shared" ca="1" si="1"/>
        <v>2020</v>
      </c>
    </row>
    <row r="8" spans="1:15">
      <c r="A8" s="27">
        <v>0</v>
      </c>
      <c r="B8" s="45">
        <f>Population!C9</f>
        <v>316967</v>
      </c>
      <c r="C8" s="169">
        <f ca="1">Newborn!D12</f>
        <v>420004.8062558822</v>
      </c>
      <c r="D8" s="169">
        <f ca="1">Newborn!E12</f>
        <v>427210.59807598538</v>
      </c>
      <c r="E8" s="169">
        <f ca="1">Newborn!F12</f>
        <v>434786.34914593701</v>
      </c>
      <c r="F8" s="169">
        <f ca="1">Newborn!G12</f>
        <v>442741.57461340766</v>
      </c>
      <c r="G8" s="169">
        <f ca="1">Newborn!H12</f>
        <v>451155.17992760334</v>
      </c>
      <c r="H8" s="169">
        <f ca="1">Newborn!I12</f>
        <v>453432.52075785585</v>
      </c>
      <c r="I8" s="169">
        <f ca="1">Newborn!J12</f>
        <v>456307.34804871317</v>
      </c>
      <c r="J8" s="169">
        <f ca="1">Newborn!K12</f>
        <v>459569.65246244834</v>
      </c>
      <c r="K8" s="169">
        <f ca="1">Newborn!L12</f>
        <v>462662.34404140071</v>
      </c>
      <c r="L8" s="169">
        <f ca="1">Newborn!M12</f>
        <v>465443.83494179748</v>
      </c>
    </row>
    <row r="9" spans="1:15">
      <c r="A9" s="27">
        <v>1</v>
      </c>
      <c r="B9" s="45">
        <f>Population!C10</f>
        <v>356553</v>
      </c>
      <c r="C9" s="169">
        <f>B8-DeathF!B8</f>
        <v>314513.52278725483</v>
      </c>
      <c r="D9" s="169">
        <f ca="1">C8-DeathF!C8</f>
        <v>416834.11736547307</v>
      </c>
      <c r="E9" s="169">
        <f ca="1">D8-DeathF!D8</f>
        <v>424065.22054497834</v>
      </c>
      <c r="F9" s="169">
        <f ca="1">E8-DeathF!E8</f>
        <v>431664.31208809267</v>
      </c>
      <c r="G9" s="169">
        <f ca="1">F8-DeathF!F8</f>
        <v>439640.98812458059</v>
      </c>
      <c r="H9" s="169">
        <f ca="1">G8-DeathF!G8</f>
        <v>448073.7600173981</v>
      </c>
      <c r="I9" s="169">
        <f ca="1">H8-DeathF!H8</f>
        <v>450412.98518782126</v>
      </c>
      <c r="J9" s="169">
        <f ca="1">I8-DeathF!I8</f>
        <v>453344.64928767615</v>
      </c>
      <c r="K9" s="169">
        <f ca="1">J8-DeathF!J8</f>
        <v>456660.38315961667</v>
      </c>
      <c r="L9" s="169">
        <f ca="1">K8-DeathF!K8</f>
        <v>459806.73147482815</v>
      </c>
    </row>
    <row r="10" spans="1:15">
      <c r="A10" s="27">
        <v>2</v>
      </c>
      <c r="B10" s="45">
        <f>Population!C11</f>
        <v>394398</v>
      </c>
      <c r="C10" s="169">
        <f>B9-DeathF!B9</f>
        <v>356350.94468508824</v>
      </c>
      <c r="D10" s="169">
        <f>C9-DeathF!C9</f>
        <v>314339.69592201256</v>
      </c>
      <c r="E10" s="169">
        <f ca="1">D9-DeathF!D9</f>
        <v>416609.43332517165</v>
      </c>
      <c r="F10" s="169">
        <f ca="1">E9-DeathF!E9</f>
        <v>423842.28823633614</v>
      </c>
      <c r="G10" s="169">
        <f ca="1">F9-DeathF!F9</f>
        <v>431442.99349836278</v>
      </c>
      <c r="H10" s="169">
        <f ca="1">G9-DeathF!G9</f>
        <v>439421.15085768414</v>
      </c>
      <c r="I10" s="169">
        <f ca="1">H9-DeathF!H9</f>
        <v>447855.30843196716</v>
      </c>
      <c r="J10" s="169">
        <f ca="1">I9-DeathF!I9</f>
        <v>450198.88396857865</v>
      </c>
      <c r="K10" s="169">
        <f ca="1">J9-DeathF!J9</f>
        <v>453134.54288805265</v>
      </c>
      <c r="L10" s="169">
        <f ca="1">K9-DeathF!K9</f>
        <v>456454.03211496101</v>
      </c>
    </row>
    <row r="11" spans="1:15">
      <c r="A11" s="27">
        <v>3</v>
      </c>
      <c r="B11" s="45">
        <f>Population!C12</f>
        <v>415361</v>
      </c>
      <c r="C11" s="169">
        <f>B10-DeathF!B10</f>
        <v>394174.49827069027</v>
      </c>
      <c r="D11" s="169">
        <f>C10-DeathF!C10</f>
        <v>356153.99490979157</v>
      </c>
      <c r="E11" s="169">
        <f>D10-DeathF!D10</f>
        <v>314170.25894465268</v>
      </c>
      <c r="F11" s="169">
        <f ca="1">E10-DeathF!E10</f>
        <v>416390.42054535926</v>
      </c>
      <c r="G11" s="169">
        <f ca="1">F10-DeathF!F10</f>
        <v>423624.98007609794</v>
      </c>
      <c r="H11" s="169">
        <f ca="1">G10-DeathF!G10</f>
        <v>431227.25554154284</v>
      </c>
      <c r="I11" s="169">
        <f ca="1">H10-DeathF!H10</f>
        <v>439206.91772099468</v>
      </c>
      <c r="J11" s="169">
        <f ca="1">I10-DeathF!I10</f>
        <v>447642.42298964452</v>
      </c>
      <c r="K11" s="169">
        <f ca="1">J10-DeathF!J10</f>
        <v>449990.23550041259</v>
      </c>
      <c r="L11" s="169">
        <f ca="1">K10-DeathF!K10</f>
        <v>452929.78506420209</v>
      </c>
    </row>
    <row r="12" spans="1:15">
      <c r="A12" s="27">
        <v>4</v>
      </c>
      <c r="B12" s="45">
        <f>Population!C13</f>
        <v>378088</v>
      </c>
      <c r="C12" s="169">
        <f>B11-DeathF!B11</f>
        <v>415125.61873085611</v>
      </c>
      <c r="D12" s="169">
        <f>C11-DeathF!C11</f>
        <v>393956.64398962277</v>
      </c>
      <c r="E12" s="169">
        <f>D11-DeathF!D11</f>
        <v>355962.01897689147</v>
      </c>
      <c r="F12" s="169">
        <f>E11-DeathF!E11</f>
        <v>314005.09873405291</v>
      </c>
      <c r="G12" s="169">
        <f ca="1">F11-DeathF!F11</f>
        <v>416176.93303186446</v>
      </c>
      <c r="H12" s="169">
        <f ca="1">G11-DeathF!G11</f>
        <v>423413.1514242558</v>
      </c>
      <c r="I12" s="169">
        <f ca="1">H11-DeathF!H11</f>
        <v>431017.01721459767</v>
      </c>
      <c r="J12" s="169">
        <f ca="1">I11-DeathF!I11</f>
        <v>438998.14324140316</v>
      </c>
      <c r="K12" s="169">
        <f ca="1">J11-DeathF!J11</f>
        <v>447434.95933487132</v>
      </c>
      <c r="L12" s="169">
        <f ca="1">K11-DeathF!K11</f>
        <v>449786.89849417197</v>
      </c>
    </row>
    <row r="13" spans="1:15">
      <c r="A13" s="27">
        <v>5</v>
      </c>
      <c r="B13" s="45">
        <f>Population!C14</f>
        <v>412510</v>
      </c>
      <c r="C13" s="169">
        <f>B12-DeathF!B12</f>
        <v>377873.74099810026</v>
      </c>
      <c r="D13" s="169">
        <f>C12-DeathF!C12</f>
        <v>414896.18508251489</v>
      </c>
      <c r="E13" s="169">
        <f>D12-DeathF!D12</f>
        <v>393744.29148106463</v>
      </c>
      <c r="F13" s="169">
        <f>E12-DeathF!E12</f>
        <v>355774.88871759438</v>
      </c>
      <c r="G13" s="169">
        <f>F12-DeathF!F12</f>
        <v>313844.10519422643</v>
      </c>
      <c r="H13" s="169">
        <f ca="1">G12-DeathF!G12</f>
        <v>415968.82868769643</v>
      </c>
      <c r="I13" s="169">
        <f ca="1">H12-DeathF!H12</f>
        <v>423206.72274559952</v>
      </c>
      <c r="J13" s="169">
        <f ca="1">I12-DeathF!I12</f>
        <v>430812.13575705828</v>
      </c>
      <c r="K13" s="169">
        <f ca="1">J12-DeathF!J12</f>
        <v>438794.68585095467</v>
      </c>
      <c r="L13" s="169">
        <f ca="1">K12-DeathF!K12</f>
        <v>447232.77698080899</v>
      </c>
    </row>
    <row r="14" spans="1:15">
      <c r="A14" s="27">
        <v>6</v>
      </c>
      <c r="B14" s="45">
        <f>Population!C15</f>
        <v>379549</v>
      </c>
      <c r="C14" s="169">
        <f>B13-DeathF!B13</f>
        <v>412345.30148542358</v>
      </c>
      <c r="D14" s="169">
        <f>C13-DeathF!C13</f>
        <v>377726.60013277986</v>
      </c>
      <c r="E14" s="169">
        <f>D13-DeathF!D13</f>
        <v>414738.620927229</v>
      </c>
      <c r="F14" s="169">
        <f>E13-DeathF!E13</f>
        <v>393598.45584983286</v>
      </c>
      <c r="G14" s="169">
        <f>F13-DeathF!F13</f>
        <v>355646.37305543164</v>
      </c>
      <c r="H14" s="169">
        <f>G13-DeathF!G13</f>
        <v>313733.53803945414</v>
      </c>
      <c r="I14" s="169">
        <f ca="1">H13-DeathF!H13</f>
        <v>415825.94735446217</v>
      </c>
      <c r="J14" s="169">
        <f ca="1">I13-DeathF!I13</f>
        <v>423064.9901262818</v>
      </c>
      <c r="K14" s="169">
        <f ca="1">J13-DeathF!J13</f>
        <v>430671.46373423311</v>
      </c>
      <c r="L14" s="169">
        <f ca="1">K13-DeathF!K13</f>
        <v>438654.98993430298</v>
      </c>
    </row>
    <row r="15" spans="1:15">
      <c r="A15" s="27">
        <v>7</v>
      </c>
      <c r="B15" s="45">
        <f>Population!C16</f>
        <v>427882</v>
      </c>
      <c r="C15" s="169">
        <f>B14-DeathF!B14</f>
        <v>379441.45653140004</v>
      </c>
      <c r="D15" s="169">
        <f>C14-DeathF!C14</f>
        <v>412231.35298088973</v>
      </c>
      <c r="E15" s="169">
        <f>D14-DeathF!D14</f>
        <v>377624.7980787835</v>
      </c>
      <c r="F15" s="169">
        <f>E14-DeathF!E14</f>
        <v>414629.60628305754</v>
      </c>
      <c r="G15" s="169">
        <f>F14-DeathF!F14</f>
        <v>393497.55492667435</v>
      </c>
      <c r="H15" s="169">
        <f>G14-DeathF!G14</f>
        <v>355557.45467799867</v>
      </c>
      <c r="I15" s="169">
        <f>H14-DeathF!H14</f>
        <v>313657.06001853081</v>
      </c>
      <c r="J15" s="169">
        <f ca="1">I14-DeathF!I14</f>
        <v>415727.11711948994</v>
      </c>
      <c r="K15" s="169">
        <f ca="1">J14-DeathF!J14</f>
        <v>422966.95360812516</v>
      </c>
      <c r="L15" s="169">
        <f ca="1">K14-DeathF!K14</f>
        <v>430574.1600160629</v>
      </c>
    </row>
    <row r="16" spans="1:15">
      <c r="A16" s="27">
        <v>8</v>
      </c>
      <c r="B16" s="45">
        <f>Population!C17</f>
        <v>456473</v>
      </c>
      <c r="C16" s="169">
        <f>B15-DeathF!B15</f>
        <v>427799.33745283907</v>
      </c>
      <c r="D16" s="169">
        <f>C15-DeathF!C15</f>
        <v>379369.96395691624</v>
      </c>
      <c r="E16" s="169">
        <f>D15-DeathF!D15</f>
        <v>412155.60194626619</v>
      </c>
      <c r="F16" s="169">
        <f>E15-DeathF!E15</f>
        <v>377557.1213362703</v>
      </c>
      <c r="G16" s="169">
        <f>F15-DeathF!F15</f>
        <v>414557.13421720703</v>
      </c>
      <c r="H16" s="169">
        <f>G15-DeathF!G15</f>
        <v>393430.47636194597</v>
      </c>
      <c r="I16" s="169">
        <f>H15-DeathF!H15</f>
        <v>355498.35922576126</v>
      </c>
      <c r="J16" s="169">
        <f>I15-DeathF!I15</f>
        <v>313606.23215117067</v>
      </c>
      <c r="K16" s="169">
        <f ca="1">J15-DeathF!J15</f>
        <v>415661.43340226047</v>
      </c>
      <c r="L16" s="169">
        <f ca="1">K15-DeathF!K15</f>
        <v>422901.7970169622</v>
      </c>
    </row>
    <row r="17" spans="1:12">
      <c r="A17" s="27">
        <v>9</v>
      </c>
      <c r="B17" s="45">
        <f>Population!C18</f>
        <v>435445</v>
      </c>
      <c r="C17" s="169">
        <f>B16-DeathF!B16</f>
        <v>456402.45116477873</v>
      </c>
      <c r="D17" s="169">
        <f>C16-DeathF!C16</f>
        <v>427734.85430167988</v>
      </c>
      <c r="E17" s="169">
        <f>D16-DeathF!D16</f>
        <v>379314.19397810794</v>
      </c>
      <c r="F17" s="169">
        <f>E16-DeathF!E16</f>
        <v>412096.50974958797</v>
      </c>
      <c r="G17" s="169">
        <f>F16-DeathF!F16</f>
        <v>377504.32752869808</v>
      </c>
      <c r="H17" s="169">
        <f>G16-DeathF!G16</f>
        <v>414500.59938548971</v>
      </c>
      <c r="I17" s="169">
        <f>H16-DeathF!H16</f>
        <v>393378.16424952942</v>
      </c>
      <c r="J17" s="169">
        <f>I16-DeathF!I16</f>
        <v>355452.27265350707</v>
      </c>
      <c r="K17" s="169">
        <f>J16-DeathF!J16</f>
        <v>313566.59302785969</v>
      </c>
      <c r="L17" s="169">
        <f ca="1">K16-DeathF!K16</f>
        <v>415610.20844135538</v>
      </c>
    </row>
    <row r="18" spans="1:12">
      <c r="A18" s="27">
        <v>10</v>
      </c>
      <c r="B18" s="45">
        <f>Population!C19</f>
        <v>505770</v>
      </c>
      <c r="C18" s="169">
        <f>B17-DeathF!B17</f>
        <v>435388.91757096822</v>
      </c>
      <c r="D18" s="169">
        <f>C17-DeathF!C17</f>
        <v>456345.12236271484</v>
      </c>
      <c r="E18" s="169">
        <f>D17-DeathF!D17</f>
        <v>427682.45434467582</v>
      </c>
      <c r="F18" s="169">
        <f>E17-DeathF!E17</f>
        <v>379268.87430424459</v>
      </c>
      <c r="G18" s="169">
        <f>F17-DeathF!F17</f>
        <v>412048.49020806822</v>
      </c>
      <c r="H18" s="169">
        <f>G17-DeathF!G17</f>
        <v>377461.42603642307</v>
      </c>
      <c r="I18" s="169">
        <f>H17-DeathF!H17</f>
        <v>414454.67131760443</v>
      </c>
      <c r="J18" s="169">
        <f>I17-DeathF!I17</f>
        <v>393335.66651191824</v>
      </c>
      <c r="K18" s="169">
        <f>J17-DeathF!J17</f>
        <v>355414.83234614501</v>
      </c>
      <c r="L18" s="169">
        <f>K17-DeathF!K17</f>
        <v>313534.3904643103</v>
      </c>
    </row>
    <row r="19" spans="1:12">
      <c r="A19" s="27">
        <v>11</v>
      </c>
      <c r="B19" s="45">
        <f>Population!C20</f>
        <v>461265</v>
      </c>
      <c r="C19" s="169">
        <f>B18-DeathF!B18</f>
        <v>505704.86017721775</v>
      </c>
      <c r="D19" s="169">
        <f>C18-DeathF!C18</f>
        <v>435334.22828301077</v>
      </c>
      <c r="E19" s="169">
        <f>D18-DeathF!D18</f>
        <v>456289.21748484403</v>
      </c>
      <c r="F19" s="169">
        <f>E18-DeathF!E18</f>
        <v>427631.3557312949</v>
      </c>
      <c r="G19" s="169">
        <f>F18-DeathF!F18</f>
        <v>379224.68000260426</v>
      </c>
      <c r="H19" s="169">
        <f>G18-DeathF!G18</f>
        <v>412001.66294323845</v>
      </c>
      <c r="I19" s="169">
        <f>H18-DeathF!H18</f>
        <v>377419.6020341785</v>
      </c>
      <c r="J19" s="169">
        <f>I18-DeathF!I18</f>
        <v>414409.8966262918</v>
      </c>
      <c r="K19" s="169">
        <f>J18-DeathF!J18</f>
        <v>393294.23589131556</v>
      </c>
      <c r="L19" s="169">
        <f>K18-DeathF!K18</f>
        <v>355378.33206524933</v>
      </c>
    </row>
    <row r="20" spans="1:12">
      <c r="A20" s="27">
        <v>12</v>
      </c>
      <c r="B20" s="45">
        <f>Population!C21</f>
        <v>540009</v>
      </c>
      <c r="C20" s="169">
        <f>B19-DeathF!B19</f>
        <v>461193.71055138344</v>
      </c>
      <c r="D20" s="169">
        <f>C19-DeathF!C19</f>
        <v>505628.6341523368</v>
      </c>
      <c r="E20" s="169">
        <f>D19-DeathF!D19</f>
        <v>435270.23117466661</v>
      </c>
      <c r="F20" s="169">
        <f>E19-DeathF!E19</f>
        <v>456223.79769665137</v>
      </c>
      <c r="G20" s="169">
        <f>F19-DeathF!F19</f>
        <v>427571.56004415115</v>
      </c>
      <c r="H20" s="169">
        <f>G19-DeathF!G19</f>
        <v>379172.96360045508</v>
      </c>
      <c r="I20" s="169">
        <f>H19-DeathF!H19</f>
        <v>411946.8815305045</v>
      </c>
      <c r="J20" s="169">
        <f>I19-DeathF!I19</f>
        <v>377370.67360649974</v>
      </c>
      <c r="K20" s="169">
        <f>J19-DeathF!J19</f>
        <v>414357.51614621974</v>
      </c>
      <c r="L20" s="169">
        <f>K19-DeathF!K19</f>
        <v>393245.76740172575</v>
      </c>
    </row>
    <row r="21" spans="1:12">
      <c r="A21" s="27">
        <v>13</v>
      </c>
      <c r="B21" s="45">
        <f>Population!C22</f>
        <v>588391</v>
      </c>
      <c r="C21" s="169">
        <f>B20-DeathF!B20</f>
        <v>539911.63058942766</v>
      </c>
      <c r="D21" s="169">
        <f>C20-DeathF!C20</f>
        <v>461112.60766504053</v>
      </c>
      <c r="E21" s="169">
        <f>D20-DeathF!D20</f>
        <v>505541.91480788216</v>
      </c>
      <c r="F21" s="169">
        <f>E20-DeathF!E20</f>
        <v>435197.42391534068</v>
      </c>
      <c r="G21" s="169">
        <f>F20-DeathF!F20</f>
        <v>456149.37163404591</v>
      </c>
      <c r="H21" s="169">
        <f>G20-DeathF!G20</f>
        <v>427503.53210566245</v>
      </c>
      <c r="I21" s="169">
        <f>H20-DeathF!H20</f>
        <v>379114.14449550409</v>
      </c>
      <c r="J21" s="169">
        <f>I20-DeathF!I20</f>
        <v>411884.57625557849</v>
      </c>
      <c r="K21" s="169">
        <f>J20-DeathF!J20</f>
        <v>377315.02500010515</v>
      </c>
      <c r="L21" s="169">
        <f>K20-DeathF!K20</f>
        <v>414297.94116482959</v>
      </c>
    </row>
    <row r="22" spans="1:12">
      <c r="A22" s="27">
        <v>14</v>
      </c>
      <c r="B22" s="45">
        <f>Population!C23</f>
        <v>668771</v>
      </c>
      <c r="C22" s="169">
        <f>B21-DeathF!B21</f>
        <v>588262.17253832112</v>
      </c>
      <c r="D22" s="169">
        <f>C21-DeathF!C21</f>
        <v>539796.33929822361</v>
      </c>
      <c r="E22" s="169">
        <f>D21-DeathF!D21</f>
        <v>461016.57649766299</v>
      </c>
      <c r="F22" s="169">
        <f>E21-DeathF!E21</f>
        <v>505439.23293724819</v>
      </c>
      <c r="G22" s="169">
        <f>F21-DeathF!F21</f>
        <v>435111.2145773255</v>
      </c>
      <c r="H22" s="169">
        <f>G21-DeathF!G21</f>
        <v>456061.24514532043</v>
      </c>
      <c r="I22" s="169">
        <f>H21-DeathF!H21</f>
        <v>427423.00508311082</v>
      </c>
      <c r="J22" s="169">
        <f>I21-DeathF!I21</f>
        <v>379044.51801052637</v>
      </c>
      <c r="K22" s="169">
        <f>J21-DeathF!J21</f>
        <v>411810.82276814152</v>
      </c>
      <c r="L22" s="169">
        <f>K21-DeathF!K21</f>
        <v>377249.15105409344</v>
      </c>
    </row>
    <row r="23" spans="1:12">
      <c r="A23" s="27">
        <v>15</v>
      </c>
      <c r="B23" s="45">
        <f>Population!C24</f>
        <v>487334</v>
      </c>
      <c r="C23" s="169">
        <f>B22-DeathF!B22</f>
        <v>668590.12013111496</v>
      </c>
      <c r="D23" s="169">
        <f>C22-DeathF!C22</f>
        <v>588106.9999101141</v>
      </c>
      <c r="E23" s="169">
        <f>D22-DeathF!D22</f>
        <v>539657.47023052897</v>
      </c>
      <c r="F23" s="169">
        <f>E22-DeathF!E22</f>
        <v>460900.90575670276</v>
      </c>
      <c r="G23" s="169">
        <f>F22-DeathF!F22</f>
        <v>505315.55070437118</v>
      </c>
      <c r="H23" s="169">
        <f>G22-DeathF!G22</f>
        <v>435007.37329656561</v>
      </c>
      <c r="I23" s="169">
        <f>H22-DeathF!H22</f>
        <v>455955.12557661132</v>
      </c>
      <c r="J23" s="169">
        <f>I22-DeathF!I22</f>
        <v>427326.03612047737</v>
      </c>
      <c r="K23" s="169">
        <f>J22-DeathF!J22</f>
        <v>378960.67485313205</v>
      </c>
      <c r="L23" s="169">
        <f>K22-DeathF!K22</f>
        <v>411722.00952904241</v>
      </c>
    </row>
    <row r="24" spans="1:12">
      <c r="A24" s="27">
        <v>16</v>
      </c>
      <c r="B24" s="45">
        <f>Population!C25</f>
        <v>499912</v>
      </c>
      <c r="C24" s="169">
        <f>B23-DeathF!B23</f>
        <v>487177.0865294711</v>
      </c>
      <c r="D24" s="169">
        <f>C23-DeathF!C23</f>
        <v>668380.16578840138</v>
      </c>
      <c r="E24" s="169">
        <f>D23-DeathF!D23</f>
        <v>587926.88376339863</v>
      </c>
      <c r="F24" s="169">
        <f>E23-DeathF!E23</f>
        <v>539496.27733993169</v>
      </c>
      <c r="G24" s="169">
        <f>F23-DeathF!F23</f>
        <v>460766.63957355841</v>
      </c>
      <c r="H24" s="169">
        <f>G23-DeathF!G23</f>
        <v>505171.98419655859</v>
      </c>
      <c r="I24" s="169">
        <f>H23-DeathF!H23</f>
        <v>434886.87257713976</v>
      </c>
      <c r="J24" s="169">
        <f>I23-DeathF!I23</f>
        <v>455831.98032447079</v>
      </c>
      <c r="K24" s="169">
        <f>J23-DeathF!J23</f>
        <v>427213.50893070357</v>
      </c>
      <c r="L24" s="169">
        <f>K23-DeathF!K23</f>
        <v>378863.37889203464</v>
      </c>
    </row>
    <row r="25" spans="1:12">
      <c r="A25" s="27">
        <v>17</v>
      </c>
      <c r="B25" s="45">
        <f>Population!C26</f>
        <v>533796</v>
      </c>
      <c r="C25" s="169">
        <f>B24-DeathF!B24</f>
        <v>499731.72101658297</v>
      </c>
      <c r="D25" s="169">
        <f>C24-DeathF!C24</f>
        <v>487005.7421812127</v>
      </c>
      <c r="E25" s="169">
        <f>D24-DeathF!D24</f>
        <v>668150.90072741115</v>
      </c>
      <c r="F25" s="169">
        <f>E24-DeathF!E24</f>
        <v>587730.19976332213</v>
      </c>
      <c r="G25" s="169">
        <f>F24-DeathF!F24</f>
        <v>539320.25590520853</v>
      </c>
      <c r="H25" s="169">
        <f>G24-DeathF!G24</f>
        <v>460620.02081991022</v>
      </c>
      <c r="I25" s="169">
        <f>H24-DeathF!H24</f>
        <v>505015.25485765946</v>
      </c>
      <c r="J25" s="169">
        <f>I24-DeathF!I24</f>
        <v>434755.3228683183</v>
      </c>
      <c r="K25" s="169">
        <f>J24-DeathF!J24</f>
        <v>455697.54266818595</v>
      </c>
      <c r="L25" s="169">
        <f>K24-DeathF!K24</f>
        <v>427090.66218193027</v>
      </c>
    </row>
    <row r="26" spans="1:12">
      <c r="A26" s="27">
        <v>18</v>
      </c>
      <c r="B26" s="45">
        <f>Population!C27</f>
        <v>637598</v>
      </c>
      <c r="C26" s="169">
        <f>B25-DeathF!B25</f>
        <v>533582.87690410693</v>
      </c>
      <c r="D26" s="169">
        <f>C25-DeathF!C25</f>
        <v>499537.12967592984</v>
      </c>
      <c r="E26" s="169">
        <f>D25-DeathF!D25</f>
        <v>486820.79314782762</v>
      </c>
      <c r="F26" s="169">
        <f>E25-DeathF!E25</f>
        <v>667903.42994377355</v>
      </c>
      <c r="G26" s="169">
        <f>F25-DeathF!F25</f>
        <v>587517.89547150466</v>
      </c>
      <c r="H26" s="169">
        <f>G25-DeathF!G25</f>
        <v>539130.25359125843</v>
      </c>
      <c r="I26" s="169">
        <f>H25-DeathF!H25</f>
        <v>460461.80222719314</v>
      </c>
      <c r="J26" s="169">
        <f>I25-DeathF!I25</f>
        <v>504846.12442796776</v>
      </c>
      <c r="K26" s="169">
        <f>J25-DeathF!J25</f>
        <v>434613.36328634317</v>
      </c>
      <c r="L26" s="169">
        <f>K25-DeathF!K25</f>
        <v>455552.46551025391</v>
      </c>
    </row>
    <row r="27" spans="1:12">
      <c r="A27" s="27">
        <v>19</v>
      </c>
      <c r="B27" s="45">
        <f>Population!C28</f>
        <v>393960</v>
      </c>
      <c r="C27" s="169">
        <f>B26-DeathF!B26</f>
        <v>637327.0092959312</v>
      </c>
      <c r="D27" s="169">
        <f>C26-DeathF!C26</f>
        <v>533361.69951716054</v>
      </c>
      <c r="E27" s="169">
        <f>D26-DeathF!D26</f>
        <v>499335.18239780358</v>
      </c>
      <c r="F27" s="169">
        <f>E26-DeathF!E26</f>
        <v>486628.85082730674</v>
      </c>
      <c r="G27" s="169">
        <f>F26-DeathF!F26</f>
        <v>667646.59939098381</v>
      </c>
      <c r="H27" s="169">
        <f>G26-DeathF!G26</f>
        <v>587297.55944981542</v>
      </c>
      <c r="I27" s="169">
        <f>H26-DeathF!H26</f>
        <v>538933.11998989631</v>
      </c>
      <c r="J27" s="169">
        <f>I26-DeathF!I26</f>
        <v>460297.64382726874</v>
      </c>
      <c r="K27" s="169">
        <f>J26-DeathF!J26</f>
        <v>504670.64303362335</v>
      </c>
      <c r="L27" s="169">
        <f>K26-DeathF!K26</f>
        <v>434466.07179001014</v>
      </c>
    </row>
    <row r="28" spans="1:12">
      <c r="A28" s="27">
        <v>20</v>
      </c>
      <c r="B28" s="45">
        <f>Population!C29</f>
        <v>558498</v>
      </c>
      <c r="C28" s="169">
        <f>B27-DeathF!B27</f>
        <v>393787.48591734737</v>
      </c>
      <c r="D28" s="169">
        <f>C27-DeathF!C27</f>
        <v>637054.8230726386</v>
      </c>
      <c r="E28" s="169">
        <f>D27-DeathF!D27</f>
        <v>533139.54403588455</v>
      </c>
      <c r="F28" s="169">
        <f>E27-DeathF!E27</f>
        <v>499132.33998612565</v>
      </c>
      <c r="G28" s="169">
        <f>F27-DeathF!F27</f>
        <v>486436.05579322093</v>
      </c>
      <c r="H28" s="169">
        <f>G27-DeathF!G27</f>
        <v>667388.62534049654</v>
      </c>
      <c r="I28" s="169">
        <f>H27-DeathF!H27</f>
        <v>587076.3059617735</v>
      </c>
      <c r="J28" s="169">
        <f>I27-DeathF!I27</f>
        <v>538735.16367870185</v>
      </c>
      <c r="K28" s="169">
        <f>J27-DeathF!J27</f>
        <v>460132.79882724513</v>
      </c>
      <c r="L28" s="169">
        <f>K27-DeathF!K27</f>
        <v>504494.42610882479</v>
      </c>
    </row>
    <row r="29" spans="1:12">
      <c r="A29" s="27">
        <v>21</v>
      </c>
      <c r="B29" s="45">
        <f>Population!C30</f>
        <v>455143</v>
      </c>
      <c r="C29" s="169">
        <f>B28-DeathF!B28</f>
        <v>558253.4351453617</v>
      </c>
      <c r="D29" s="169">
        <f>C28-DeathF!C28</f>
        <v>393619.30925605987</v>
      </c>
      <c r="E29" s="169">
        <f>D28-DeathF!D28</f>
        <v>636789.47739643615</v>
      </c>
      <c r="F29" s="169">
        <f>E28-DeathF!E28</f>
        <v>532922.96944894316</v>
      </c>
      <c r="G29" s="169">
        <f>F28-DeathF!F28</f>
        <v>498934.59125762881</v>
      </c>
      <c r="H29" s="169">
        <f>G28-DeathF!G28</f>
        <v>486248.10024947894</v>
      </c>
      <c r="I29" s="169">
        <f>H28-DeathF!H28</f>
        <v>667137.19902540266</v>
      </c>
      <c r="J29" s="169">
        <f>I28-DeathF!I28</f>
        <v>586860.6661066463</v>
      </c>
      <c r="K29" s="169">
        <f>J28-DeathF!J28</f>
        <v>538542.22808743769</v>
      </c>
      <c r="L29" s="169">
        <f>K28-DeathF!K28</f>
        <v>459972.13327649923</v>
      </c>
    </row>
    <row r="30" spans="1:12">
      <c r="A30" s="27">
        <v>22</v>
      </c>
      <c r="B30" s="45">
        <f>Population!C31</f>
        <v>517635</v>
      </c>
      <c r="C30" s="169">
        <f>B29-DeathF!B29</f>
        <v>454937.83209707565</v>
      </c>
      <c r="D30" s="169">
        <f>C29-DeathF!C29</f>
        <v>558008.00701036514</v>
      </c>
      <c r="E30" s="169">
        <f>D29-DeathF!D29</f>
        <v>393450.53712688346</v>
      </c>
      <c r="F30" s="169">
        <f>E29-DeathF!E29</f>
        <v>636523.18939132907</v>
      </c>
      <c r="G30" s="169">
        <f>F29-DeathF!F29</f>
        <v>532705.62349675735</v>
      </c>
      <c r="H30" s="169">
        <f>G29-DeathF!G29</f>
        <v>498736.13622193586</v>
      </c>
      <c r="I30" s="169">
        <f>H29-DeathF!H29</f>
        <v>486059.52748199296</v>
      </c>
      <c r="J30" s="169">
        <f>I29-DeathF!I29</f>
        <v>666884.94461796421</v>
      </c>
      <c r="K30" s="169">
        <f>J29-DeathF!J29</f>
        <v>586644.31398590165</v>
      </c>
      <c r="L30" s="169">
        <f>K29-DeathF!K29</f>
        <v>538348.65344497364</v>
      </c>
    </row>
    <row r="31" spans="1:12">
      <c r="A31" s="27">
        <v>23</v>
      </c>
      <c r="B31" s="45">
        <f>Population!C32</f>
        <v>504854</v>
      </c>
      <c r="C31" s="169">
        <f>B30-DeathF!B30</f>
        <v>517394.99535797455</v>
      </c>
      <c r="D31" s="169">
        <f>C30-DeathF!C30</f>
        <v>454732.11070557137</v>
      </c>
      <c r="E31" s="169">
        <f>D30-DeathF!D30</f>
        <v>557761.91403240839</v>
      </c>
      <c r="F31" s="169">
        <f>E30-DeathF!E30</f>
        <v>393281.30596942798</v>
      </c>
      <c r="G31" s="169">
        <f>F30-DeathF!F30</f>
        <v>636256.17430240393</v>
      </c>
      <c r="H31" s="169">
        <f>G30-DeathF!G30</f>
        <v>532487.68184075772</v>
      </c>
      <c r="I31" s="169">
        <f>H30-DeathF!H30</f>
        <v>498537.19428130001</v>
      </c>
      <c r="J31" s="169">
        <f>I30-DeathF!I30</f>
        <v>485870.49017463159</v>
      </c>
      <c r="K31" s="169">
        <f>J30-DeathF!J30</f>
        <v>666632.06634090364</v>
      </c>
      <c r="L31" s="169">
        <f>K30-DeathF!K30</f>
        <v>586427.42473685706</v>
      </c>
    </row>
    <row r="32" spans="1:12">
      <c r="A32" s="27">
        <v>24</v>
      </c>
      <c r="B32" s="45">
        <f>Population!C33</f>
        <v>521314</v>
      </c>
      <c r="C32" s="169">
        <f>B31-DeathF!B31</f>
        <v>504613.41916219553</v>
      </c>
      <c r="D32" s="169">
        <f>C31-DeathF!C31</f>
        <v>517154.53203388967</v>
      </c>
      <c r="E32" s="169">
        <f>D31-DeathF!D31</f>
        <v>454525.99378899112</v>
      </c>
      <c r="F32" s="169">
        <f>E31-DeathF!E31</f>
        <v>557515.34515303874</v>
      </c>
      <c r="G32" s="169">
        <f>F31-DeathF!F31</f>
        <v>393111.7456990779</v>
      </c>
      <c r="H32" s="169">
        <f>G31-DeathF!G31</f>
        <v>635988.63708966749</v>
      </c>
      <c r="I32" s="169">
        <f>H31-DeathF!H31</f>
        <v>532269.37652922643</v>
      </c>
      <c r="J32" s="169">
        <f>I31-DeathF!I31</f>
        <v>498337.91834849393</v>
      </c>
      <c r="K32" s="169">
        <f>J31-DeathF!J31</f>
        <v>485681.13361401198</v>
      </c>
      <c r="L32" s="169">
        <f>K31-DeathF!K31</f>
        <v>666378.75852928218</v>
      </c>
    </row>
    <row r="33" spans="1:12">
      <c r="A33" s="27">
        <v>25</v>
      </c>
      <c r="B33" s="45">
        <f>Population!C34</f>
        <v>530541</v>
      </c>
      <c r="C33" s="169">
        <f>B32-DeathF!B32</f>
        <v>521052.14703098591</v>
      </c>
      <c r="D33" s="169">
        <f>C32-DeathF!C32</f>
        <v>504366.21925620647</v>
      </c>
      <c r="E33" s="169">
        <f>D32-DeathF!D32</f>
        <v>516907.44996333832</v>
      </c>
      <c r="F33" s="169">
        <f>E32-DeathF!E32</f>
        <v>454314.2010759869</v>
      </c>
      <c r="G33" s="169">
        <f>F32-DeathF!F32</f>
        <v>557261.98372079828</v>
      </c>
      <c r="H33" s="169">
        <f>G32-DeathF!G32</f>
        <v>392937.51242746558</v>
      </c>
      <c r="I33" s="169">
        <f>H32-DeathF!H32</f>
        <v>635713.80529344548</v>
      </c>
      <c r="J33" s="169">
        <f>I32-DeathF!I32</f>
        <v>532045.11661651125</v>
      </c>
      <c r="K33" s="169">
        <f>J32-DeathF!J32</f>
        <v>498133.20476963272</v>
      </c>
      <c r="L33" s="169">
        <f>K32-DeathF!K32</f>
        <v>485486.60813241079</v>
      </c>
    </row>
    <row r="34" spans="1:12">
      <c r="A34" s="27">
        <v>26</v>
      </c>
      <c r="B34" s="45">
        <f>Population!C35</f>
        <v>477493</v>
      </c>
      <c r="C34" s="169">
        <f>B33-DeathF!B33</f>
        <v>530260.84633025539</v>
      </c>
      <c r="D34" s="169">
        <f>C33-DeathF!C33</f>
        <v>520783.80423213361</v>
      </c>
      <c r="E34" s="169">
        <f>D33-DeathF!D33</f>
        <v>504112.88953910739</v>
      </c>
      <c r="F34" s="169">
        <f>E33-DeathF!E33</f>
        <v>516654.2379363979</v>
      </c>
      <c r="G34" s="169">
        <f>F33-DeathF!F33</f>
        <v>454097.15134997776</v>
      </c>
      <c r="H34" s="169">
        <f>G33-DeathF!G33</f>
        <v>557002.33048590797</v>
      </c>
      <c r="I34" s="169">
        <f>H33-DeathF!H33</f>
        <v>392759.00332719885</v>
      </c>
      <c r="J34" s="169">
        <f>I33-DeathF!I33</f>
        <v>635432.22577559564</v>
      </c>
      <c r="K34" s="169">
        <f>J33-DeathF!J33</f>
        <v>531815.34814873245</v>
      </c>
      <c r="L34" s="169">
        <f>K33-DeathF!K33</f>
        <v>497923.46054683841</v>
      </c>
    </row>
    <row r="35" spans="1:12">
      <c r="A35" s="27">
        <v>27</v>
      </c>
      <c r="B35" s="45">
        <f>Population!C36</f>
        <v>541535</v>
      </c>
      <c r="C35" s="169">
        <f>B34-DeathF!B34</f>
        <v>477228.55888957629</v>
      </c>
      <c r="D35" s="169">
        <f>C34-DeathF!C34</f>
        <v>529974.43980066117</v>
      </c>
      <c r="E35" s="169">
        <f>D34-DeathF!D34</f>
        <v>520509.46860269946</v>
      </c>
      <c r="F35" s="169">
        <f>E34-DeathF!E34</f>
        <v>503853.89897650847</v>
      </c>
      <c r="G35" s="169">
        <f>F34-DeathF!F34</f>
        <v>516395.36447864026</v>
      </c>
      <c r="H35" s="169">
        <f>G34-DeathF!G34</f>
        <v>453875.24603858561</v>
      </c>
      <c r="I35" s="169">
        <f>H34-DeathF!H34</f>
        <v>556736.94419743365</v>
      </c>
      <c r="J35" s="169">
        <f>I34-DeathF!I34</f>
        <v>392576.55068108253</v>
      </c>
      <c r="K35" s="169">
        <f>J34-DeathF!J34</f>
        <v>635144.4224540646</v>
      </c>
      <c r="L35" s="169">
        <f>K34-DeathF!K34</f>
        <v>531580.49846422463</v>
      </c>
    </row>
    <row r="36" spans="1:12">
      <c r="A36" s="27">
        <v>28</v>
      </c>
      <c r="B36" s="45">
        <f>Population!C37</f>
        <v>577018</v>
      </c>
      <c r="C36" s="169">
        <f>B35-DeathF!B35</f>
        <v>541228.11708228302</v>
      </c>
      <c r="D36" s="169">
        <f>C35-DeathF!C35</f>
        <v>476964.80188586883</v>
      </c>
      <c r="E36" s="169">
        <f>D35-DeathF!D35</f>
        <v>529688.77028986509</v>
      </c>
      <c r="F36" s="169">
        <f>E35-DeathF!E35</f>
        <v>520235.83527489059</v>
      </c>
      <c r="G36" s="169">
        <f>F35-DeathF!F35</f>
        <v>503595.56806698308</v>
      </c>
      <c r="H36" s="169">
        <f>G35-DeathF!G35</f>
        <v>516137.14709529473</v>
      </c>
      <c r="I36" s="169">
        <f>H35-DeathF!H35</f>
        <v>453653.96602638147</v>
      </c>
      <c r="J36" s="169">
        <f>I35-DeathF!I35</f>
        <v>556472.3024964392</v>
      </c>
      <c r="K36" s="169">
        <f>J35-DeathF!J35</f>
        <v>392394.60776906222</v>
      </c>
      <c r="L36" s="169">
        <f>K35-DeathF!K35</f>
        <v>634857.41985888919</v>
      </c>
    </row>
    <row r="37" spans="1:12">
      <c r="A37" s="27">
        <v>29</v>
      </c>
      <c r="B37" s="45">
        <f>Population!C38</f>
        <v>491129</v>
      </c>
      <c r="C37" s="169">
        <f>B36-DeathF!B36</f>
        <v>576676.14597305888</v>
      </c>
      <c r="D37" s="169">
        <f>C36-DeathF!C36</f>
        <v>540915.39173697517</v>
      </c>
      <c r="E37" s="169">
        <f>D36-DeathF!D36</f>
        <v>476696.01971776714</v>
      </c>
      <c r="F37" s="169">
        <f>E36-DeathF!E36</f>
        <v>529397.65415337798</v>
      </c>
      <c r="G37" s="169">
        <f>F36-DeathF!F36</f>
        <v>519956.98108849331</v>
      </c>
      <c r="H37" s="169">
        <f>G36-DeathF!G36</f>
        <v>503332.30484304321</v>
      </c>
      <c r="I37" s="169">
        <f>H36-DeathF!H36</f>
        <v>515874.07428662031</v>
      </c>
      <c r="J37" s="169">
        <f>I36-DeathF!I36</f>
        <v>453428.52232551982</v>
      </c>
      <c r="K37" s="169">
        <f>J36-DeathF!J36</f>
        <v>556202.6779083428</v>
      </c>
      <c r="L37" s="169">
        <f>K36-DeathF!K36</f>
        <v>392209.23688504338</v>
      </c>
    </row>
    <row r="38" spans="1:12">
      <c r="A38" s="27">
        <v>30</v>
      </c>
      <c r="B38" s="45">
        <f>Population!C39</f>
        <v>661198</v>
      </c>
      <c r="C38" s="169">
        <f>B37-DeathF!B37</f>
        <v>490825.38003655517</v>
      </c>
      <c r="D38" s="169">
        <f>C37-DeathF!C37</f>
        <v>576328.4512308269</v>
      </c>
      <c r="E38" s="169">
        <f>D37-DeathF!D37</f>
        <v>540597.3186916596</v>
      </c>
      <c r="F38" s="169">
        <f>E37-DeathF!E37</f>
        <v>476422.63738527079</v>
      </c>
      <c r="G38" s="169">
        <f>F37-DeathF!F37</f>
        <v>529101.55148384138</v>
      </c>
      <c r="H38" s="169">
        <f>G37-DeathF!G37</f>
        <v>519673.34654936922</v>
      </c>
      <c r="I38" s="169">
        <f>H37-DeathF!H37</f>
        <v>503064.60442128312</v>
      </c>
      <c r="J38" s="169">
        <f>I37-DeathF!I37</f>
        <v>515606.56399092777</v>
      </c>
      <c r="K38" s="169">
        <f>J37-DeathF!J37</f>
        <v>453199.27293865802</v>
      </c>
      <c r="L38" s="169">
        <f>K37-DeathF!K37</f>
        <v>555928.49841376755</v>
      </c>
    </row>
    <row r="39" spans="1:12">
      <c r="A39" s="27">
        <v>31</v>
      </c>
      <c r="B39" s="45">
        <f>Population!C40</f>
        <v>429602</v>
      </c>
      <c r="C39" s="169">
        <f>B38-DeathF!B38</f>
        <v>660780.72619834018</v>
      </c>
      <c r="D39" s="169">
        <f>C38-DeathF!C38</f>
        <v>490523.28193904861</v>
      </c>
      <c r="E39" s="169">
        <f>D38-DeathF!D38</f>
        <v>575982.49398598482</v>
      </c>
      <c r="F39" s="169">
        <f>E38-DeathF!E38</f>
        <v>540280.83039947087</v>
      </c>
      <c r="G39" s="169">
        <f>F38-DeathF!F38</f>
        <v>476150.6131851853</v>
      </c>
      <c r="H39" s="169">
        <f>G38-DeathF!G38</f>
        <v>528806.91564023634</v>
      </c>
      <c r="I39" s="169">
        <f>H38-DeathF!H38</f>
        <v>519391.1968863965</v>
      </c>
      <c r="J39" s="169">
        <f>I38-DeathF!I38</f>
        <v>502798.30182351504</v>
      </c>
      <c r="K39" s="169">
        <f>J38-DeathF!J38</f>
        <v>515340.44698557263</v>
      </c>
      <c r="L39" s="169">
        <f>K38-DeathF!K38</f>
        <v>452971.21460690955</v>
      </c>
    </row>
    <row r="40" spans="1:12">
      <c r="A40" s="27">
        <v>32</v>
      </c>
      <c r="B40" s="45">
        <f>Population!C41</f>
        <v>541190</v>
      </c>
      <c r="C40" s="169">
        <f>B39-DeathF!B39</f>
        <v>429314.28457527357</v>
      </c>
      <c r="D40" s="169">
        <f>C39-DeathF!C39</f>
        <v>660349.12205097312</v>
      </c>
      <c r="E40" s="169">
        <f>D39-DeathF!D39</f>
        <v>490210.80407373566</v>
      </c>
      <c r="F40" s="169">
        <f>E39-DeathF!E39</f>
        <v>575624.6445730105</v>
      </c>
      <c r="G40" s="169">
        <f>F39-DeathF!F39</f>
        <v>539953.45806507778</v>
      </c>
      <c r="H40" s="169">
        <f>G39-DeathF!G39</f>
        <v>475869.22999063361</v>
      </c>
      <c r="I40" s="169">
        <f>H39-DeathF!H39</f>
        <v>528502.2289503502</v>
      </c>
      <c r="J40" s="169">
        <f>I39-DeathF!I39</f>
        <v>519099.41825045267</v>
      </c>
      <c r="K40" s="169">
        <f>J39-DeathF!J39</f>
        <v>502522.90732774069</v>
      </c>
      <c r="L40" s="169">
        <f>K39-DeathF!K39</f>
        <v>515065.24077392375</v>
      </c>
    </row>
    <row r="41" spans="1:12">
      <c r="A41" s="27">
        <v>33</v>
      </c>
      <c r="B41" s="45">
        <f>Population!C42</f>
        <v>552774</v>
      </c>
      <c r="C41" s="169">
        <f>B40-DeathF!B40</f>
        <v>540806.64073827351</v>
      </c>
      <c r="D41" s="169">
        <f>C40-DeathF!C40</f>
        <v>429017.69018868689</v>
      </c>
      <c r="E41" s="169">
        <f>D40-DeathF!D40</f>
        <v>659904.19113430043</v>
      </c>
      <c r="F41" s="169">
        <f>E40-DeathF!E40</f>
        <v>489888.67253305821</v>
      </c>
      <c r="G41" s="169">
        <f>F40-DeathF!F40</f>
        <v>575255.73396648385</v>
      </c>
      <c r="H41" s="169">
        <f>G40-DeathF!G40</f>
        <v>539615.9614039422</v>
      </c>
      <c r="I41" s="169">
        <f>H40-DeathF!H40</f>
        <v>475579.2264325553</v>
      </c>
      <c r="J41" s="169">
        <f>I40-DeathF!I40</f>
        <v>528188.20333577029</v>
      </c>
      <c r="K41" s="169">
        <f>J40-DeathF!J40</f>
        <v>518798.69199839851</v>
      </c>
      <c r="L41" s="169">
        <f>K40-DeathF!K40</f>
        <v>502239.06365880609</v>
      </c>
    </row>
    <row r="42" spans="1:12">
      <c r="A42" s="27">
        <v>34</v>
      </c>
      <c r="B42" s="45">
        <f>Population!C43</f>
        <v>486248</v>
      </c>
      <c r="C42" s="169">
        <f>B41-DeathF!B41</f>
        <v>552361.07696717465</v>
      </c>
      <c r="D42" s="169">
        <f>C41-DeathF!C41</f>
        <v>540412.64193011844</v>
      </c>
      <c r="E42" s="169">
        <f>D41-DeathF!D41</f>
        <v>428712.85894076782</v>
      </c>
      <c r="F42" s="169">
        <f>E41-DeathF!E41</f>
        <v>659446.89601972606</v>
      </c>
      <c r="G42" s="169">
        <f>F41-DeathF!F41</f>
        <v>489557.58375267207</v>
      </c>
      <c r="H42" s="169">
        <f>G41-DeathF!G41</f>
        <v>574876.55921208276</v>
      </c>
      <c r="I42" s="169">
        <f>H41-DeathF!H41</f>
        <v>539269.17202039075</v>
      </c>
      <c r="J42" s="169">
        <f>I41-DeathF!I41</f>
        <v>475281.23317952966</v>
      </c>
      <c r="K42" s="169">
        <f>J41-DeathF!J41</f>
        <v>527865.52129051101</v>
      </c>
      <c r="L42" s="169">
        <f>K41-DeathF!K41</f>
        <v>518489.67133205407</v>
      </c>
    </row>
    <row r="43" spans="1:12">
      <c r="A43" s="27">
        <v>35</v>
      </c>
      <c r="B43" s="45">
        <f>Population!C44</f>
        <v>613872</v>
      </c>
      <c r="C43" s="169">
        <f>B42-DeathF!B42</f>
        <v>485853.45923274645</v>
      </c>
      <c r="D43" s="169">
        <f>C42-DeathF!C42</f>
        <v>551923.9692079128</v>
      </c>
      <c r="E43" s="169">
        <f>D42-DeathF!D42</f>
        <v>539995.55907335354</v>
      </c>
      <c r="F43" s="169">
        <f>E42-DeathF!E42</f>
        <v>428390.16207965108</v>
      </c>
      <c r="G43" s="169">
        <f>F42-DeathF!F42</f>
        <v>658962.79115064291</v>
      </c>
      <c r="H43" s="169">
        <f>G42-DeathF!G42</f>
        <v>489207.07828556764</v>
      </c>
      <c r="I43" s="169">
        <f>H42-DeathF!H42</f>
        <v>574475.26013323793</v>
      </c>
      <c r="J43" s="169">
        <f>I42-DeathF!I42</f>
        <v>538902.14190103032</v>
      </c>
      <c r="K43" s="169">
        <f>J42-DeathF!J42</f>
        <v>474965.84215805389</v>
      </c>
      <c r="L43" s="169">
        <f>K42-DeathF!K42</f>
        <v>527523.99471450143</v>
      </c>
    </row>
    <row r="44" spans="1:12">
      <c r="A44" s="27">
        <v>36</v>
      </c>
      <c r="B44" s="45">
        <f>Population!C45</f>
        <v>552403</v>
      </c>
      <c r="C44" s="169">
        <f>B43-DeathF!B43</f>
        <v>613334.37402301701</v>
      </c>
      <c r="D44" s="169">
        <f>C43-DeathF!C43</f>
        <v>485438.46781950537</v>
      </c>
      <c r="E44" s="169">
        <f>D43-DeathF!D43</f>
        <v>551464.19515545235</v>
      </c>
      <c r="F44" s="169">
        <f>E43-DeathF!E43</f>
        <v>539556.83973067941</v>
      </c>
      <c r="G44" s="169">
        <f>F43-DeathF!F43</f>
        <v>428050.71859717049</v>
      </c>
      <c r="H44" s="169">
        <f>G43-DeathF!G43</f>
        <v>658453.55377713242</v>
      </c>
      <c r="I44" s="169">
        <f>H43-DeathF!H43</f>
        <v>488838.47885686613</v>
      </c>
      <c r="J44" s="169">
        <f>I43-DeathF!I43</f>
        <v>574053.23744006746</v>
      </c>
      <c r="K44" s="169">
        <f>J43-DeathF!J43</f>
        <v>538516.1511196926</v>
      </c>
      <c r="L44" s="169">
        <f>K43-DeathF!K43</f>
        <v>474634.1524858101</v>
      </c>
    </row>
    <row r="45" spans="1:12">
      <c r="A45" s="27">
        <v>37</v>
      </c>
      <c r="B45" s="45">
        <f>Population!C46</f>
        <v>512651</v>
      </c>
      <c r="C45" s="169">
        <f>B44-DeathF!B44</f>
        <v>551883.63533873495</v>
      </c>
      <c r="D45" s="169">
        <f>C44-DeathF!C44</f>
        <v>612771.97434414912</v>
      </c>
      <c r="E45" s="169">
        <f>D44-DeathF!D44</f>
        <v>485004.3442766653</v>
      </c>
      <c r="F45" s="169">
        <f>E44-DeathF!E44</f>
        <v>550983.21422080707</v>
      </c>
      <c r="G45" s="169">
        <f>F44-DeathF!F44</f>
        <v>539097.87518810364</v>
      </c>
      <c r="H45" s="169">
        <f>G44-DeathF!G44</f>
        <v>427695.60397520807</v>
      </c>
      <c r="I45" s="169">
        <f>H44-DeathF!H44</f>
        <v>657920.95395266241</v>
      </c>
      <c r="J45" s="169">
        <f>I44-DeathF!I44</f>
        <v>488452.9616155292</v>
      </c>
      <c r="K45" s="169">
        <f>J44-DeathF!J44</f>
        <v>573611.83661489352</v>
      </c>
      <c r="L45" s="169">
        <f>K44-DeathF!K44</f>
        <v>538112.42927227623</v>
      </c>
    </row>
    <row r="46" spans="1:12">
      <c r="A46" s="27">
        <v>38</v>
      </c>
      <c r="B46" s="45">
        <f>Population!C47</f>
        <v>613504</v>
      </c>
      <c r="C46" s="169">
        <f>B45-DeathF!B45</f>
        <v>512122.79160030617</v>
      </c>
      <c r="D46" s="169">
        <f>C45-DeathF!C45</f>
        <v>551329.05763895472</v>
      </c>
      <c r="E46" s="169">
        <f>D45-DeathF!D45</f>
        <v>612171.42987533123</v>
      </c>
      <c r="F46" s="169">
        <f>E45-DeathF!E45</f>
        <v>484540.76576462697</v>
      </c>
      <c r="G46" s="169">
        <f>F45-DeathF!F45</f>
        <v>550469.58771427767</v>
      </c>
      <c r="H46" s="169">
        <f>G45-DeathF!G45</f>
        <v>538607.7488156883</v>
      </c>
      <c r="I46" s="169">
        <f>H45-DeathF!H45</f>
        <v>427316.4830231471</v>
      </c>
      <c r="J46" s="169">
        <f>I45-DeathF!I45</f>
        <v>657352.3377027323</v>
      </c>
      <c r="K46" s="169">
        <f>J45-DeathF!J45</f>
        <v>488041.36590107164</v>
      </c>
      <c r="L46" s="169">
        <f>K45-DeathF!K45</f>
        <v>573140.5677480693</v>
      </c>
    </row>
    <row r="47" spans="1:12">
      <c r="A47" s="27">
        <v>39</v>
      </c>
      <c r="B47" s="45">
        <f>Population!C48</f>
        <v>531611</v>
      </c>
      <c r="C47" s="169">
        <f>B46-DeathF!B46</f>
        <v>612816.56734488998</v>
      </c>
      <c r="D47" s="169">
        <f>C46-DeathF!C46</f>
        <v>511563.13934850291</v>
      </c>
      <c r="E47" s="169">
        <f>D46-DeathF!D46</f>
        <v>550741.45136362757</v>
      </c>
      <c r="F47" s="169">
        <f>E46-DeathF!E46</f>
        <v>611535.10340265918</v>
      </c>
      <c r="G47" s="169">
        <f>F46-DeathF!F46</f>
        <v>484049.55412763957</v>
      </c>
      <c r="H47" s="169">
        <f>G46-DeathF!G46</f>
        <v>549925.33193792682</v>
      </c>
      <c r="I47" s="169">
        <f>H46-DeathF!H46</f>
        <v>538088.53664662503</v>
      </c>
      <c r="J47" s="169">
        <f>I46-DeathF!I46</f>
        <v>426914.85458217398</v>
      </c>
      <c r="K47" s="169">
        <f>J46-DeathF!J46</f>
        <v>656749.95072557277</v>
      </c>
      <c r="L47" s="169">
        <f>K46-DeathF!K46</f>
        <v>487605.31564568222</v>
      </c>
    </row>
    <row r="48" spans="1:12">
      <c r="A48" s="27">
        <v>40</v>
      </c>
      <c r="B48" s="45">
        <f>Population!C49</f>
        <v>674718</v>
      </c>
      <c r="C48" s="169">
        <f>B47-DeathF!B47</f>
        <v>530960.5542635459</v>
      </c>
      <c r="D48" s="169">
        <f>C47-DeathF!C47</f>
        <v>612085.29524893465</v>
      </c>
      <c r="E48" s="169">
        <f>D47-DeathF!D47</f>
        <v>510967.78005231067</v>
      </c>
      <c r="F48" s="169">
        <f>E47-DeathF!E47</f>
        <v>550116.33761393616</v>
      </c>
      <c r="G48" s="169">
        <f>F47-DeathF!F47</f>
        <v>610858.1417477025</v>
      </c>
      <c r="H48" s="169">
        <f>G47-DeathF!G47</f>
        <v>483526.9607596136</v>
      </c>
      <c r="I48" s="169">
        <f>H47-DeathF!H47</f>
        <v>549346.46286961192</v>
      </c>
      <c r="J48" s="169">
        <f>I47-DeathF!I47</f>
        <v>537536.29022971087</v>
      </c>
      <c r="K48" s="169">
        <f>J47-DeathF!J47</f>
        <v>426487.66270938097</v>
      </c>
      <c r="L48" s="169">
        <f>K47-DeathF!K47</f>
        <v>656109.20707271504</v>
      </c>
    </row>
    <row r="49" spans="1:12">
      <c r="A49" s="27">
        <v>41</v>
      </c>
      <c r="B49" s="45">
        <f>Population!C50</f>
        <v>458021</v>
      </c>
      <c r="C49" s="169">
        <f>B48-DeathF!B48</f>
        <v>673814.24826727726</v>
      </c>
      <c r="D49" s="169">
        <f>C48-DeathF!C48</f>
        <v>530266.93603824766</v>
      </c>
      <c r="E49" s="169">
        <f>D48-DeathF!D48</f>
        <v>611305.4623093328</v>
      </c>
      <c r="F49" s="169">
        <f>E48-DeathF!E48</f>
        <v>510332.86658862146</v>
      </c>
      <c r="G49" s="169">
        <f>F48-DeathF!F48</f>
        <v>549449.67368843907</v>
      </c>
      <c r="H49" s="169">
        <f>G48-DeathF!G48</f>
        <v>610136.16340478673</v>
      </c>
      <c r="I49" s="169">
        <f>H48-DeathF!H48</f>
        <v>482969.76596965437</v>
      </c>
      <c r="J49" s="169">
        <f>I48-DeathF!I48</f>
        <v>548729.24963012105</v>
      </c>
      <c r="K49" s="169">
        <f>J48-DeathF!J48</f>
        <v>536947.44760605297</v>
      </c>
      <c r="L49" s="169">
        <f>K48-DeathF!K48</f>
        <v>426032.15002973092</v>
      </c>
    </row>
    <row r="50" spans="1:12">
      <c r="A50" s="27">
        <v>42</v>
      </c>
      <c r="B50" s="45">
        <f>Population!C51</f>
        <v>630101</v>
      </c>
      <c r="C50" s="169">
        <f>B49-DeathF!B49</f>
        <v>457354.41222985304</v>
      </c>
      <c r="D50" s="169">
        <f>C49-DeathF!C49</f>
        <v>672857.83953564113</v>
      </c>
      <c r="E50" s="169">
        <f>D49-DeathF!D49</f>
        <v>529532.87988786155</v>
      </c>
      <c r="F50" s="169">
        <f>E49-DeathF!E49</f>
        <v>610480.13844791404</v>
      </c>
      <c r="G50" s="169">
        <f>F49-DeathF!F49</f>
        <v>509660.89477724273</v>
      </c>
      <c r="H50" s="169">
        <f>G49-DeathF!G49</f>
        <v>548744.07652279409</v>
      </c>
      <c r="I50" s="169">
        <f>H49-DeathF!H49</f>
        <v>609372.22521154303</v>
      </c>
      <c r="J50" s="169">
        <f>I49-DeathF!I49</f>
        <v>482380.17075551598</v>
      </c>
      <c r="K50" s="169">
        <f>J49-DeathF!J49</f>
        <v>548076.1271020018</v>
      </c>
      <c r="L50" s="169">
        <f>K49-DeathF!K49</f>
        <v>536324.32876309555</v>
      </c>
    </row>
    <row r="51" spans="1:12">
      <c r="A51" s="27">
        <v>43</v>
      </c>
      <c r="B51" s="45">
        <f>Population!C52</f>
        <v>585129</v>
      </c>
      <c r="C51" s="169">
        <f>B50-DeathF!B50</f>
        <v>629094.70489216642</v>
      </c>
      <c r="D51" s="169">
        <f>C50-DeathF!C50</f>
        <v>456642.05234164436</v>
      </c>
      <c r="E51" s="169">
        <f>D50-DeathF!D50</f>
        <v>671835.72093416168</v>
      </c>
      <c r="F51" s="169">
        <f>E50-DeathF!E50</f>
        <v>528748.36299741012</v>
      </c>
      <c r="G51" s="169">
        <f>F50-DeathF!F50</f>
        <v>609598.04966966866</v>
      </c>
      <c r="H51" s="169">
        <f>G50-DeathF!G50</f>
        <v>508942.68144646392</v>
      </c>
      <c r="I51" s="169">
        <f>H50-DeathF!H50</f>
        <v>547990.12305464281</v>
      </c>
      <c r="J51" s="169">
        <f>I50-DeathF!I50</f>
        <v>608555.90621681279</v>
      </c>
      <c r="K51" s="169">
        <f>J50-DeathF!J50</f>
        <v>481750.12913171935</v>
      </c>
      <c r="L51" s="169">
        <f>K50-DeathF!K50</f>
        <v>547378.17884110217</v>
      </c>
    </row>
    <row r="52" spans="1:12">
      <c r="A52" s="27">
        <v>44</v>
      </c>
      <c r="B52" s="45">
        <f>Population!C53</f>
        <v>482282</v>
      </c>
      <c r="C52" s="169">
        <f>B51-DeathF!B51</f>
        <v>584104.09399260394</v>
      </c>
      <c r="D52" s="169">
        <f>C51-DeathF!C51</f>
        <v>628020.02323379996</v>
      </c>
      <c r="E52" s="169">
        <f>D51-DeathF!D51</f>
        <v>455881.25129424536</v>
      </c>
      <c r="F52" s="169">
        <f>E51-DeathF!E51</f>
        <v>670744.05519387661</v>
      </c>
      <c r="G52" s="169">
        <f>F51-DeathF!F51</f>
        <v>527910.43439129798</v>
      </c>
      <c r="H52" s="169">
        <f>G51-DeathF!G51</f>
        <v>608655.87170793943</v>
      </c>
      <c r="I52" s="169">
        <f>H51-DeathF!H51</f>
        <v>508175.74249586486</v>
      </c>
      <c r="J52" s="169">
        <f>I51-DeathF!I51</f>
        <v>547184.99084578594</v>
      </c>
      <c r="K52" s="169">
        <f>J51-DeathF!J51</f>
        <v>607684.14508816088</v>
      </c>
      <c r="L52" s="169">
        <f>K51-DeathF!K51</f>
        <v>481077.27425142284</v>
      </c>
    </row>
    <row r="53" spans="1:12">
      <c r="A53" s="27">
        <v>45</v>
      </c>
      <c r="B53" s="45">
        <f>Population!C54</f>
        <v>636810</v>
      </c>
      <c r="C53" s="169">
        <f>B52-DeathF!B52</f>
        <v>481356.49061082123</v>
      </c>
      <c r="D53" s="169">
        <f>C52-DeathF!C52</f>
        <v>583010.88947591966</v>
      </c>
      <c r="E53" s="169">
        <f>D52-DeathF!D52</f>
        <v>626873.67636476527</v>
      </c>
      <c r="F53" s="169">
        <f>E52-DeathF!E52</f>
        <v>455069.68186088302</v>
      </c>
      <c r="G53" s="169">
        <f>F52-DeathF!F52</f>
        <v>669579.49437727709</v>
      </c>
      <c r="H53" s="169">
        <f>G52-DeathF!G52</f>
        <v>527016.51783937216</v>
      </c>
      <c r="I53" s="169">
        <f>H52-DeathF!H52</f>
        <v>607650.99889299844</v>
      </c>
      <c r="J53" s="169">
        <f>I52-DeathF!I52</f>
        <v>507357.73786881106</v>
      </c>
      <c r="K53" s="169">
        <f>J52-DeathF!J52</f>
        <v>546326.21750354581</v>
      </c>
      <c r="L53" s="169">
        <f>K52-DeathF!K52</f>
        <v>606754.26952980878</v>
      </c>
    </row>
    <row r="54" spans="1:12">
      <c r="A54" s="27">
        <v>46</v>
      </c>
      <c r="B54" s="45">
        <f>Population!C55</f>
        <v>519696</v>
      </c>
      <c r="C54" s="169">
        <f>B53-DeathF!B53</f>
        <v>635473.1244322533</v>
      </c>
      <c r="D54" s="169">
        <f>C53-DeathF!C53</f>
        <v>480370.93908343127</v>
      </c>
      <c r="E54" s="169">
        <f>D53-DeathF!D53</f>
        <v>581846.70833118097</v>
      </c>
      <c r="F54" s="169">
        <f>E53-DeathF!E53</f>
        <v>625652.84600939369</v>
      </c>
      <c r="G54" s="169">
        <f>F53-DeathF!F53</f>
        <v>454205.34192463575</v>
      </c>
      <c r="H54" s="169">
        <f>G53-DeathF!G53</f>
        <v>668339.15590750345</v>
      </c>
      <c r="I54" s="169">
        <f>H53-DeathF!H53</f>
        <v>526064.6758824843</v>
      </c>
      <c r="J54" s="169">
        <f>I53-DeathF!I53</f>
        <v>606580.96537454345</v>
      </c>
      <c r="K54" s="169">
        <f>J53-DeathF!J53</f>
        <v>506486.65393690544</v>
      </c>
      <c r="L54" s="169">
        <f>K53-DeathF!K53</f>
        <v>545411.68255753024</v>
      </c>
    </row>
    <row r="55" spans="1:12">
      <c r="A55" s="27">
        <v>47</v>
      </c>
      <c r="B55" s="45">
        <f>Population!C56</f>
        <v>517155</v>
      </c>
      <c r="C55" s="169">
        <f>B54-DeathF!B54</f>
        <v>518504.58549328055</v>
      </c>
      <c r="D55" s="169">
        <f>C54-DeathF!C54</f>
        <v>634052.29452836828</v>
      </c>
      <c r="E55" s="169">
        <f>D54-DeathF!D54</f>
        <v>479323.44152704836</v>
      </c>
      <c r="F55" s="169">
        <f>E54-DeathF!E54</f>
        <v>580609.29079732613</v>
      </c>
      <c r="G55" s="169">
        <f>F54-DeathF!F54</f>
        <v>624355.15140273981</v>
      </c>
      <c r="H55" s="169">
        <f>G54-DeathF!G54</f>
        <v>453286.53829052084</v>
      </c>
      <c r="I55" s="169">
        <f>H54-DeathF!H54</f>
        <v>667020.99046745861</v>
      </c>
      <c r="J55" s="169">
        <f>I54-DeathF!I54</f>
        <v>525053.06217696518</v>
      </c>
      <c r="K55" s="169">
        <f>J54-DeathF!J54</f>
        <v>605443.68671395048</v>
      </c>
      <c r="L55" s="169">
        <f>K54-DeathF!K54</f>
        <v>505560.78680498205</v>
      </c>
    </row>
    <row r="56" spans="1:12">
      <c r="A56" s="27">
        <v>48</v>
      </c>
      <c r="B56" s="45">
        <f>Population!C57</f>
        <v>593536</v>
      </c>
      <c r="C56" s="169">
        <f>B55-DeathF!B55</f>
        <v>515856.18036163942</v>
      </c>
      <c r="D56" s="169">
        <f>C55-DeathF!C55</f>
        <v>517234.56095646136</v>
      </c>
      <c r="E56" s="169">
        <f>D55-DeathF!D55</f>
        <v>632537.63165619166</v>
      </c>
      <c r="F56" s="169">
        <f>E55-DeathF!E55</f>
        <v>478206.70438247651</v>
      </c>
      <c r="G56" s="169">
        <f>F55-DeathF!F55</f>
        <v>579290.00871148391</v>
      </c>
      <c r="H56" s="169">
        <f>G55-DeathF!G55</f>
        <v>622971.53158131428</v>
      </c>
      <c r="I56" s="169">
        <f>H55-DeathF!H55</f>
        <v>452307.13750993658</v>
      </c>
      <c r="J56" s="169">
        <f>I55-DeathF!I55</f>
        <v>665615.81786409731</v>
      </c>
      <c r="K56" s="169">
        <f>J55-DeathF!J55</f>
        <v>523974.62235237297</v>
      </c>
      <c r="L56" s="169">
        <f>K55-DeathF!K55</f>
        <v>604231.22223273781</v>
      </c>
    </row>
    <row r="57" spans="1:12">
      <c r="A57" s="27">
        <v>49</v>
      </c>
      <c r="B57" s="45">
        <f>Population!C58</f>
        <v>466484</v>
      </c>
      <c r="C57" s="169">
        <f>B56-DeathF!B56</f>
        <v>591900.10906361672</v>
      </c>
      <c r="D57" s="169">
        <f>C56-DeathF!C56</f>
        <v>514469.52891151502</v>
      </c>
      <c r="E57" s="169">
        <f>D56-DeathF!D56</f>
        <v>515878.56748170254</v>
      </c>
      <c r="F57" s="169">
        <f>E56-DeathF!E56</f>
        <v>630920.34194744821</v>
      </c>
      <c r="G57" s="169">
        <f>F56-DeathF!F56</f>
        <v>477014.23151345016</v>
      </c>
      <c r="H57" s="169">
        <f>G56-DeathF!G56</f>
        <v>577881.17324640974</v>
      </c>
      <c r="I57" s="169">
        <f>H56-DeathF!H56</f>
        <v>621494.34624773613</v>
      </c>
      <c r="J57" s="169">
        <f>I56-DeathF!I56</f>
        <v>451261.44794085331</v>
      </c>
      <c r="K57" s="169">
        <f>J56-DeathF!J56</f>
        <v>664115.45772498567</v>
      </c>
      <c r="L57" s="169">
        <f>K56-DeathF!K56</f>
        <v>522823.06735249551</v>
      </c>
    </row>
    <row r="58" spans="1:12">
      <c r="A58" s="27">
        <v>50</v>
      </c>
      <c r="B58" s="45">
        <f>Population!C59</f>
        <v>559762</v>
      </c>
      <c r="C58" s="169">
        <f>B57-DeathF!B57</f>
        <v>465078.12691317458</v>
      </c>
      <c r="D58" s="169">
        <f>C57-DeathF!C57</f>
        <v>590160.3497259632</v>
      </c>
      <c r="E58" s="169">
        <f>D57-DeathF!D57</f>
        <v>512994.73340767459</v>
      </c>
      <c r="F58" s="169">
        <f>E57-DeathF!E57</f>
        <v>514436.28268988855</v>
      </c>
      <c r="G58" s="169">
        <f>F57-DeathF!F57</f>
        <v>629200.02106815611</v>
      </c>
      <c r="H58" s="169">
        <f>G57-DeathF!G57</f>
        <v>475745.71052309795</v>
      </c>
      <c r="I58" s="169">
        <f>H57-DeathF!H57</f>
        <v>576382.843450082</v>
      </c>
      <c r="J58" s="169">
        <f>I57-DeathF!I57</f>
        <v>619923.22898281296</v>
      </c>
      <c r="K58" s="169">
        <f>J57-DeathF!J57</f>
        <v>450149.19848992402</v>
      </c>
      <c r="L58" s="169">
        <f>K57-DeathF!K57</f>
        <v>662519.50469763915</v>
      </c>
    </row>
    <row r="59" spans="1:12">
      <c r="A59" s="27">
        <v>51</v>
      </c>
      <c r="B59" s="45">
        <f>Population!C60</f>
        <v>371697</v>
      </c>
      <c r="C59" s="169">
        <f>B58-DeathF!B58</f>
        <v>557901.98423198261</v>
      </c>
      <c r="D59" s="169">
        <f>C58-DeathF!C58</f>
        <v>463570.92818362958</v>
      </c>
      <c r="E59" s="169">
        <f>D58-DeathF!D58</f>
        <v>588295.06117789238</v>
      </c>
      <c r="F59" s="169">
        <f>E58-DeathF!E58</f>
        <v>511413.41147714027</v>
      </c>
      <c r="G59" s="169">
        <f>F58-DeathF!F58</f>
        <v>512889.70988141408</v>
      </c>
      <c r="H59" s="169">
        <f>G58-DeathF!G58</f>
        <v>627355.18025132199</v>
      </c>
      <c r="I59" s="169">
        <f>H58-DeathF!H58</f>
        <v>474385.68330457789</v>
      </c>
      <c r="J59" s="169">
        <f>I58-DeathF!I58</f>
        <v>574776.32279890438</v>
      </c>
      <c r="K59" s="169">
        <f>J58-DeathF!J58</f>
        <v>618238.55555431871</v>
      </c>
      <c r="L59" s="169">
        <f>K58-DeathF!K58</f>
        <v>448956.48303767375</v>
      </c>
    </row>
    <row r="60" spans="1:12">
      <c r="A60" s="27">
        <v>52</v>
      </c>
      <c r="B60" s="45">
        <f>Population!C61</f>
        <v>449059</v>
      </c>
      <c r="C60" s="169">
        <f>B59-DeathF!B59</f>
        <v>370356.58094026241</v>
      </c>
      <c r="D60" s="169">
        <f>C59-DeathF!C59</f>
        <v>555939.79523493245</v>
      </c>
      <c r="E60" s="169">
        <f>D59-DeathF!D59</f>
        <v>461980.80593639088</v>
      </c>
      <c r="F60" s="169">
        <f>E59-DeathF!E59</f>
        <v>586326.98948304029</v>
      </c>
      <c r="G60" s="169">
        <f>F59-DeathF!F59</f>
        <v>509744.823088195</v>
      </c>
      <c r="H60" s="169">
        <f>G59-DeathF!G59</f>
        <v>511257.66355767433</v>
      </c>
      <c r="I60" s="169">
        <f>H59-DeathF!H59</f>
        <v>625408.81414766493</v>
      </c>
      <c r="J60" s="169">
        <f>I59-DeathF!I59</f>
        <v>472950.70555650321</v>
      </c>
      <c r="K60" s="169">
        <f>J59-DeathF!J59</f>
        <v>573081.14595611009</v>
      </c>
      <c r="L60" s="169">
        <f>K59-DeathF!K59</f>
        <v>616460.78881875251</v>
      </c>
    </row>
    <row r="61" spans="1:12">
      <c r="A61" s="27">
        <v>53</v>
      </c>
      <c r="B61" s="45">
        <f>Population!C62</f>
        <v>565062</v>
      </c>
      <c r="C61" s="169">
        <f>B60-DeathF!B60</f>
        <v>447300.79101205134</v>
      </c>
      <c r="D61" s="169">
        <f>C60-DeathF!C60</f>
        <v>368942.35581580299</v>
      </c>
      <c r="E61" s="169">
        <f>D60-DeathF!D60</f>
        <v>553869.37913333229</v>
      </c>
      <c r="F61" s="169">
        <f>E60-DeathF!E60</f>
        <v>460302.83205201774</v>
      </c>
      <c r="G61" s="169">
        <f>F60-DeathF!F60</f>
        <v>584250.00839364657</v>
      </c>
      <c r="H61" s="169">
        <f>G60-DeathF!G60</f>
        <v>507983.75206290104</v>
      </c>
      <c r="I61" s="169">
        <f>H60-DeathF!H60</f>
        <v>509535.53159431362</v>
      </c>
      <c r="J61" s="169">
        <f>I60-DeathF!I60</f>
        <v>623354.84865642758</v>
      </c>
      <c r="K61" s="169">
        <f>J60-DeathF!J60</f>
        <v>471436.28125028347</v>
      </c>
      <c r="L61" s="169">
        <f>K60-DeathF!K60</f>
        <v>571291.98108354013</v>
      </c>
    </row>
    <row r="62" spans="1:12">
      <c r="A62" s="27">
        <v>54</v>
      </c>
      <c r="B62" s="45">
        <f>Population!C63</f>
        <v>408552</v>
      </c>
      <c r="C62" s="169">
        <f>B61-DeathF!B61</f>
        <v>562660.38410373777</v>
      </c>
      <c r="D62" s="169">
        <f>C61-DeathF!C61</f>
        <v>445446.66816783434</v>
      </c>
      <c r="E62" s="169">
        <f>D61-DeathF!D61</f>
        <v>367450.83696532575</v>
      </c>
      <c r="F62" s="169">
        <f>E61-DeathF!E61</f>
        <v>551685.59866641962</v>
      </c>
      <c r="G62" s="169">
        <f>F61-DeathF!F61</f>
        <v>458532.81822207611</v>
      </c>
      <c r="H62" s="169">
        <f>G61-DeathF!G61</f>
        <v>582058.90368834976</v>
      </c>
      <c r="I62" s="169">
        <f>H61-DeathF!H61</f>
        <v>506126.30359269265</v>
      </c>
      <c r="J62" s="169">
        <f>I61-DeathF!I61</f>
        <v>507718.99573473551</v>
      </c>
      <c r="K62" s="169">
        <f>J61-DeathF!J61</f>
        <v>621188.10570801853</v>
      </c>
      <c r="L62" s="169">
        <f>K61-DeathF!K61</f>
        <v>469838.57254740415</v>
      </c>
    </row>
    <row r="63" spans="1:12">
      <c r="A63" s="27">
        <v>55</v>
      </c>
      <c r="B63" s="45">
        <f>Population!C64</f>
        <v>410335</v>
      </c>
      <c r="C63" s="169">
        <f>B62-DeathF!B62</f>
        <v>406673.50923518423</v>
      </c>
      <c r="D63" s="169">
        <f>C62-DeathF!C62</f>
        <v>560137.2551158343</v>
      </c>
      <c r="E63" s="169">
        <f>D62-DeathF!D62</f>
        <v>443498.52790971054</v>
      </c>
      <c r="F63" s="169">
        <f>E62-DeathF!E62</f>
        <v>365883.52612084517</v>
      </c>
      <c r="G63" s="169">
        <f>F62-DeathF!F62</f>
        <v>549390.61850238568</v>
      </c>
      <c r="H63" s="169">
        <f>G62-DeathF!G62</f>
        <v>456672.49201160355</v>
      </c>
      <c r="I63" s="169">
        <f>H62-DeathF!H62</f>
        <v>579756.46451342874</v>
      </c>
      <c r="J63" s="169">
        <f>I62-DeathF!I62</f>
        <v>504174.29068128439</v>
      </c>
      <c r="K63" s="169">
        <f>J62-DeathF!J62</f>
        <v>505809.80315172835</v>
      </c>
      <c r="L63" s="169">
        <f>K62-DeathF!K62</f>
        <v>618910.6391626324</v>
      </c>
    </row>
    <row r="64" spans="1:12">
      <c r="A64" s="27">
        <v>56</v>
      </c>
      <c r="B64" s="45">
        <f>Population!C65</f>
        <v>389080</v>
      </c>
      <c r="C64" s="169">
        <f>B63-DeathF!B63</f>
        <v>408300.33554089366</v>
      </c>
      <c r="D64" s="169">
        <f>C63-DeathF!C63</f>
        <v>404706.83915122959</v>
      </c>
      <c r="E64" s="169">
        <f>D63-DeathF!D63</f>
        <v>557495.38490140857</v>
      </c>
      <c r="F64" s="169">
        <f>E63-DeathF!E63</f>
        <v>441458.4789342992</v>
      </c>
      <c r="G64" s="169">
        <f>F63-DeathF!F63</f>
        <v>364242.09501867904</v>
      </c>
      <c r="H64" s="169">
        <f>G63-DeathF!G63</f>
        <v>546986.85114718182</v>
      </c>
      <c r="I64" s="169">
        <f>H63-DeathF!H63</f>
        <v>454724.35904882022</v>
      </c>
      <c r="J64" s="169">
        <f>I63-DeathF!I63</f>
        <v>577345.10541081964</v>
      </c>
      <c r="K64" s="169">
        <f>J63-DeathF!J63</f>
        <v>502129.73220863659</v>
      </c>
      <c r="L64" s="169">
        <f>K63-DeathF!K63</f>
        <v>503809.90154025372</v>
      </c>
    </row>
    <row r="65" spans="1:12">
      <c r="A65" s="27">
        <v>57</v>
      </c>
      <c r="B65" s="45">
        <f>Population!C66</f>
        <v>359306</v>
      </c>
      <c r="C65" s="169">
        <f>B64-DeathF!B64</f>
        <v>386985.36335889559</v>
      </c>
      <c r="D65" s="169">
        <f>C64-DeathF!C64</f>
        <v>406156.55207375746</v>
      </c>
      <c r="E65" s="169">
        <f>D64-DeathF!D64</f>
        <v>402634.44138503453</v>
      </c>
      <c r="F65" s="169">
        <f>E64-DeathF!E64</f>
        <v>554711.15406066587</v>
      </c>
      <c r="G65" s="169">
        <f>F64-DeathF!F64</f>
        <v>439308.24744692078</v>
      </c>
      <c r="H65" s="169">
        <f>G64-DeathF!G64</f>
        <v>362511.813052724</v>
      </c>
      <c r="I65" s="169">
        <f>H64-DeathF!H64</f>
        <v>544453.43705936649</v>
      </c>
      <c r="J65" s="169">
        <f>I64-DeathF!I64</f>
        <v>452670.92829196679</v>
      </c>
      <c r="K65" s="169">
        <f>J64-DeathF!J64</f>
        <v>574803.13857505145</v>
      </c>
      <c r="L65" s="169">
        <f>K64-DeathF!K64</f>
        <v>499974.20813244762</v>
      </c>
    </row>
    <row r="66" spans="1:12">
      <c r="A66" s="27">
        <v>58</v>
      </c>
      <c r="B66" s="45">
        <f>Population!C67</f>
        <v>387601</v>
      </c>
      <c r="C66" s="169">
        <f>B65-DeathF!B65</f>
        <v>357205.05912949989</v>
      </c>
      <c r="D66" s="169">
        <f>C65-DeathF!C65</f>
        <v>384778.50077798381</v>
      </c>
      <c r="E66" s="169">
        <f>D65-DeathF!D65</f>
        <v>403897.60733595915</v>
      </c>
      <c r="F66" s="169">
        <f>E65-DeathF!E65</f>
        <v>400450.43222213711</v>
      </c>
      <c r="G66" s="169">
        <f>F65-DeathF!F65</f>
        <v>551776.60196004983</v>
      </c>
      <c r="H66" s="169">
        <f>G65-DeathF!G65</f>
        <v>437041.64332706016</v>
      </c>
      <c r="I66" s="169">
        <f>H65-DeathF!H65</f>
        <v>360688.2069828079</v>
      </c>
      <c r="J66" s="169">
        <f>I65-DeathF!I65</f>
        <v>541783.0626458223</v>
      </c>
      <c r="K66" s="169">
        <f>J65-DeathF!J65</f>
        <v>450506.23402586411</v>
      </c>
      <c r="L66" s="169">
        <f>K65-DeathF!K65</f>
        <v>572123.13334027678</v>
      </c>
    </row>
    <row r="67" spans="1:12">
      <c r="A67" s="27">
        <v>59</v>
      </c>
      <c r="B67" s="45">
        <f>Population!C68</f>
        <v>345024</v>
      </c>
      <c r="C67" s="169">
        <f>B66-DeathF!B66</f>
        <v>385124.94622391381</v>
      </c>
      <c r="D67" s="169">
        <f>C66-DeathF!C66</f>
        <v>354979.57666614337</v>
      </c>
      <c r="E67" s="169">
        <f>D66-DeathF!D66</f>
        <v>382440.47785554308</v>
      </c>
      <c r="F67" s="169">
        <f>E66-DeathF!E66</f>
        <v>401504.06761819829</v>
      </c>
      <c r="G67" s="169">
        <f>F66-DeathF!F66</f>
        <v>398135.97309228085</v>
      </c>
      <c r="H67" s="169">
        <f>G66-DeathF!G66</f>
        <v>548666.35108382546</v>
      </c>
      <c r="I67" s="169">
        <f>H66-DeathF!H66</f>
        <v>434639.72901537607</v>
      </c>
      <c r="J67" s="169">
        <f>I66-DeathF!I66</f>
        <v>358755.48591444583</v>
      </c>
      <c r="K67" s="169">
        <f>J66-DeathF!J66</f>
        <v>538952.54927708034</v>
      </c>
      <c r="L67" s="169">
        <f>K66-DeathF!K66</f>
        <v>448211.4430140726</v>
      </c>
    </row>
    <row r="68" spans="1:12">
      <c r="A68" s="27">
        <v>60</v>
      </c>
      <c r="B68" s="45">
        <f>Population!C69</f>
        <v>372233</v>
      </c>
      <c r="C68" s="169">
        <f>B67-DeathF!B67</f>
        <v>342615.5252385732</v>
      </c>
      <c r="D68" s="169">
        <f>C67-DeathF!C67</f>
        <v>382502.98758816859</v>
      </c>
      <c r="E68" s="169">
        <f>D67-DeathF!D67</f>
        <v>352622.58013260883</v>
      </c>
      <c r="F68" s="169">
        <f>E67-DeathF!E67</f>
        <v>379963.9066441271</v>
      </c>
      <c r="G68" s="169">
        <f>F67-DeathF!F67</f>
        <v>398968.30667197646</v>
      </c>
      <c r="H68" s="169">
        <f>G67-DeathF!G67</f>
        <v>395683.63033443259</v>
      </c>
      <c r="I68" s="169">
        <f>H67-DeathF!H67</f>
        <v>545371.31157910149</v>
      </c>
      <c r="J68" s="169">
        <f>I67-DeathF!I67</f>
        <v>432094.74962758215</v>
      </c>
      <c r="K68" s="169">
        <f>J67-DeathF!J67</f>
        <v>356707.36332582805</v>
      </c>
      <c r="L68" s="169">
        <f>K67-DeathF!K67</f>
        <v>535952.62373513065</v>
      </c>
    </row>
    <row r="69" spans="1:12">
      <c r="A69" s="27">
        <v>61</v>
      </c>
      <c r="B69" s="45">
        <f>Population!C70</f>
        <v>250458</v>
      </c>
      <c r="C69" s="169">
        <f>B68-DeathF!B68</f>
        <v>369351.73733438569</v>
      </c>
      <c r="D69" s="169">
        <f>C68-DeathF!C68</f>
        <v>340029.06140917167</v>
      </c>
      <c r="E69" s="169">
        <f>D68-DeathF!D68</f>
        <v>379686.77397333476</v>
      </c>
      <c r="F69" s="169">
        <f>E68-DeathF!E68</f>
        <v>350090.53016192961</v>
      </c>
      <c r="G69" s="169">
        <f>F68-DeathF!F68</f>
        <v>377302.96169850859</v>
      </c>
      <c r="H69" s="169">
        <f>G68-DeathF!G68</f>
        <v>396243.32657994429</v>
      </c>
      <c r="I69" s="169">
        <f>H68-DeathF!H68</f>
        <v>393048.66098049586</v>
      </c>
      <c r="J69" s="169">
        <f>I68-DeathF!I68</f>
        <v>541830.34096788953</v>
      </c>
      <c r="K69" s="169">
        <f>J68-DeathF!J68</f>
        <v>429359.40802208096</v>
      </c>
      <c r="L69" s="169">
        <f>K68-DeathF!K68</f>
        <v>354505.71877355158</v>
      </c>
    </row>
    <row r="70" spans="1:12">
      <c r="A70" s="27">
        <v>62</v>
      </c>
      <c r="B70" s="45">
        <f>Population!C71</f>
        <v>281509</v>
      </c>
      <c r="C70" s="169">
        <f>B69-DeathF!B69</f>
        <v>248335.46769376722</v>
      </c>
      <c r="D70" s="169">
        <f>C69-DeathF!C69</f>
        <v>366298.98945307819</v>
      </c>
      <c r="E70" s="169">
        <f>D69-DeathF!D69</f>
        <v>337288.12966691074</v>
      </c>
      <c r="F70" s="169">
        <f>E69-DeathF!E69</f>
        <v>376701.81034048431</v>
      </c>
      <c r="G70" s="169">
        <f>F69-DeathF!F69</f>
        <v>347406.26552512916</v>
      </c>
      <c r="H70" s="169">
        <f>G69-DeathF!G69</f>
        <v>374481.54928893113</v>
      </c>
      <c r="I70" s="169">
        <f>H69-DeathF!H69</f>
        <v>393354.37097832735</v>
      </c>
      <c r="J70" s="169">
        <f>I69-DeathF!I69</f>
        <v>390254.65213847469</v>
      </c>
      <c r="K70" s="169">
        <f>J69-DeathF!J69</f>
        <v>538075.01773308811</v>
      </c>
      <c r="L70" s="169">
        <f>K69-DeathF!K69</f>
        <v>426458.0084961743</v>
      </c>
    </row>
    <row r="71" spans="1:12">
      <c r="A71" s="27">
        <v>63</v>
      </c>
      <c r="B71" s="45">
        <f>Population!C72</f>
        <v>274211</v>
      </c>
      <c r="C71" s="169">
        <f>B70-DeathF!B70</f>
        <v>278902.15816652094</v>
      </c>
      <c r="D71" s="169">
        <f>C70-DeathF!C70</f>
        <v>246092.65740485216</v>
      </c>
      <c r="E71" s="169">
        <f>D70-DeathF!D70</f>
        <v>363072.56945375964</v>
      </c>
      <c r="F71" s="169">
        <f>E70-DeathF!E70</f>
        <v>334390.66846686229</v>
      </c>
      <c r="G71" s="169">
        <f>F70-DeathF!F70</f>
        <v>373545.74729115871</v>
      </c>
      <c r="H71" s="169">
        <f>G70-DeathF!G70</f>
        <v>344567.58184196067</v>
      </c>
      <c r="I71" s="169">
        <f>H70-DeathF!H70</f>
        <v>371498.14349966677</v>
      </c>
      <c r="J71" s="169">
        <f>I70-DeathF!I70</f>
        <v>390298.96845967323</v>
      </c>
      <c r="K71" s="169">
        <f>J70-DeathF!J70</f>
        <v>387299.12406213442</v>
      </c>
      <c r="L71" s="169">
        <f>K70-DeathF!K70</f>
        <v>534101.89137073373</v>
      </c>
    </row>
    <row r="72" spans="1:12">
      <c r="A72" s="27">
        <v>64</v>
      </c>
      <c r="B72" s="45">
        <f>Population!C73</f>
        <v>203165</v>
      </c>
      <c r="C72" s="169">
        <f>B71-DeathF!B71</f>
        <v>271428.05516645586</v>
      </c>
      <c r="D72" s="169">
        <f>C71-DeathF!C71</f>
        <v>276141.5612974703</v>
      </c>
      <c r="E72" s="169">
        <f>D71-DeathF!D71</f>
        <v>243717.01448133794</v>
      </c>
      <c r="F72" s="169">
        <f>E71-DeathF!E71</f>
        <v>359654.29178587778</v>
      </c>
      <c r="G72" s="169">
        <f>F71-DeathF!F71</f>
        <v>331320.23677617969</v>
      </c>
      <c r="H72" s="169">
        <f>G71-DeathF!G71</f>
        <v>370200.55969127617</v>
      </c>
      <c r="I72" s="169">
        <f>H71-DeathF!H71</f>
        <v>341559.05669846683</v>
      </c>
      <c r="J72" s="169">
        <f>I71-DeathF!I71</f>
        <v>368335.58602608985</v>
      </c>
      <c r="K72" s="169">
        <f>J71-DeathF!J71</f>
        <v>387059.44051188027</v>
      </c>
      <c r="L72" s="169">
        <f>K71-DeathF!K71</f>
        <v>384164.87582050159</v>
      </c>
    </row>
    <row r="73" spans="1:12">
      <c r="A73" s="27">
        <v>65</v>
      </c>
      <c r="B73" s="45">
        <f>Population!C74</f>
        <v>246414</v>
      </c>
      <c r="C73" s="169">
        <f>B72-DeathF!B72</f>
        <v>200901.61461481379</v>
      </c>
      <c r="D73" s="169">
        <f>C72-DeathF!C72</f>
        <v>268478.91277990083</v>
      </c>
      <c r="E73" s="169">
        <f>D72-DeathF!D72</f>
        <v>273215.36016810685</v>
      </c>
      <c r="F73" s="169">
        <f>E72-DeathF!E72</f>
        <v>241198.23794847884</v>
      </c>
      <c r="G73" s="169">
        <f>F72-DeathF!F72</f>
        <v>356029.18814459088</v>
      </c>
      <c r="H73" s="169">
        <f>G72-DeathF!G72</f>
        <v>328063.26095262362</v>
      </c>
      <c r="I73" s="169">
        <f>H72-DeathF!H72</f>
        <v>366652.37521590421</v>
      </c>
      <c r="J73" s="169">
        <f>I72-DeathF!I72</f>
        <v>338367.24344003008</v>
      </c>
      <c r="K73" s="169">
        <f>J72-DeathF!J72</f>
        <v>364979.61736271053</v>
      </c>
      <c r="L73" s="169">
        <f>K72-DeathF!K72</f>
        <v>383621.05608921242</v>
      </c>
    </row>
    <row r="74" spans="1:12">
      <c r="A74" s="27">
        <v>66</v>
      </c>
      <c r="B74" s="45">
        <f>Population!C75</f>
        <v>185582</v>
      </c>
      <c r="C74" s="169">
        <f>B73-DeathF!B73</f>
        <v>243399.03349812902</v>
      </c>
      <c r="D74" s="169">
        <f>C73-DeathF!C73</f>
        <v>198504.26192187486</v>
      </c>
      <c r="E74" s="169">
        <f>D73-DeathF!D73</f>
        <v>265354.34409501345</v>
      </c>
      <c r="F74" s="169">
        <f>E73-DeathF!E73</f>
        <v>270114.25568713679</v>
      </c>
      <c r="G74" s="169">
        <f>F73-DeathF!F73</f>
        <v>238528.20384208488</v>
      </c>
      <c r="H74" s="169">
        <f>G73-DeathF!G73</f>
        <v>352185.39795903134</v>
      </c>
      <c r="I74" s="169">
        <f>H73-DeathF!H73</f>
        <v>324609.96169203514</v>
      </c>
      <c r="J74" s="169">
        <f>I73-DeathF!I73</f>
        <v>362889.37997114565</v>
      </c>
      <c r="K74" s="169">
        <f>J73-DeathF!J73</f>
        <v>334981.37539478636</v>
      </c>
      <c r="L74" s="169">
        <f>K73-DeathF!K73</f>
        <v>361418.77395512082</v>
      </c>
    </row>
    <row r="75" spans="1:12">
      <c r="A75" s="27">
        <v>67</v>
      </c>
      <c r="B75" s="45">
        <f>Population!C76</f>
        <v>196559</v>
      </c>
      <c r="C75" s="169">
        <f>B74-DeathF!B74</f>
        <v>183072.31822347018</v>
      </c>
      <c r="D75" s="169">
        <f>C74-DeathF!C74</f>
        <v>240188.82642600228</v>
      </c>
      <c r="E75" s="169">
        <f>D74-DeathF!D74</f>
        <v>195950.88208399512</v>
      </c>
      <c r="F75" s="169">
        <f>E74-DeathF!E74</f>
        <v>262025.42544401079</v>
      </c>
      <c r="G75" s="169">
        <f>F74-DeathF!F74</f>
        <v>266809.37429900735</v>
      </c>
      <c r="H75" s="169">
        <f>G74-DeathF!G74</f>
        <v>235681.91152020296</v>
      </c>
      <c r="I75" s="169">
        <f>H74-DeathF!H74</f>
        <v>348087.94800741971</v>
      </c>
      <c r="J75" s="169">
        <f>I74-DeathF!I74</f>
        <v>320927.7673703183</v>
      </c>
      <c r="K75" s="169">
        <f>J74-DeathF!J74</f>
        <v>358875.8947529252</v>
      </c>
      <c r="L75" s="169">
        <f>K74-DeathF!K74</f>
        <v>331369.18511932029</v>
      </c>
    </row>
    <row r="76" spans="1:12">
      <c r="A76" s="27">
        <v>68</v>
      </c>
      <c r="B76" s="45">
        <f>Population!C77</f>
        <v>180710</v>
      </c>
      <c r="C76" s="169">
        <f>B75-DeathF!B75</f>
        <v>193607.21316309477</v>
      </c>
      <c r="D76" s="169">
        <f>C75-DeathF!C75</f>
        <v>180391.01376620535</v>
      </c>
      <c r="E76" s="169">
        <f>D75-DeathF!D75</f>
        <v>236757.92973767448</v>
      </c>
      <c r="F76" s="169">
        <f>E75-DeathF!E75</f>
        <v>193221.0655822221</v>
      </c>
      <c r="G76" s="169">
        <f>F75-DeathF!F75</f>
        <v>258465.33478043202</v>
      </c>
      <c r="H76" s="169">
        <f>G75-DeathF!G75</f>
        <v>263273.88034340751</v>
      </c>
      <c r="I76" s="169">
        <f>H75-DeathF!H75</f>
        <v>232636.97799962535</v>
      </c>
      <c r="J76" s="169">
        <f>I75-DeathF!I75</f>
        <v>343703.21555552178</v>
      </c>
      <c r="K76" s="169">
        <f>J75-DeathF!J75</f>
        <v>316986.24536723614</v>
      </c>
      <c r="L76" s="169">
        <f>K75-DeathF!K75</f>
        <v>354578.51733494562</v>
      </c>
    </row>
    <row r="77" spans="1:12">
      <c r="A77" s="27">
        <v>69</v>
      </c>
      <c r="B77" s="45">
        <f>Population!C78</f>
        <v>132512</v>
      </c>
      <c r="C77" s="169">
        <f>B76-DeathF!B76</f>
        <v>177682.02008722338</v>
      </c>
      <c r="D77" s="169">
        <f>C76-DeathF!C76</f>
        <v>190443.3060204435</v>
      </c>
      <c r="E77" s="169">
        <f>D76-DeathF!D76</f>
        <v>177515.94334990875</v>
      </c>
      <c r="F77" s="169">
        <f>E76-DeathF!E76</f>
        <v>233077.74591589026</v>
      </c>
      <c r="G77" s="169">
        <f>F76-DeathF!F76</f>
        <v>190291.85332805978</v>
      </c>
      <c r="H77" s="169">
        <f>G76-DeathF!G76</f>
        <v>254643.8682093157</v>
      </c>
      <c r="I77" s="169">
        <f>H76-DeathF!H76</f>
        <v>259478.6504866945</v>
      </c>
      <c r="J77" s="169">
        <f>I76-DeathF!I76</f>
        <v>229367.25015532889</v>
      </c>
      <c r="K77" s="169">
        <f>J76-DeathF!J76</f>
        <v>338993.23621840839</v>
      </c>
      <c r="L77" s="169">
        <f>K76-DeathF!K76</f>
        <v>312751.0019806847</v>
      </c>
    </row>
    <row r="78" spans="1:12">
      <c r="A78" s="27">
        <v>70</v>
      </c>
      <c r="B78" s="45">
        <f>Population!C79</f>
        <v>214130</v>
      </c>
      <c r="C78" s="169">
        <f>B77-DeathF!B77</f>
        <v>130023.67994334796</v>
      </c>
      <c r="D78" s="169">
        <f>C77-DeathF!C77</f>
        <v>174427.95746928212</v>
      </c>
      <c r="E78" s="169">
        <f>D77-DeathF!D77</f>
        <v>187041.73513126507</v>
      </c>
      <c r="F78" s="169">
        <f>E77-DeathF!E77</f>
        <v>174423.63658738445</v>
      </c>
      <c r="G78" s="169">
        <f>F77-DeathF!F77</f>
        <v>229117.90803154802</v>
      </c>
      <c r="H78" s="169">
        <f>G77-DeathF!G77</f>
        <v>187138.82273811486</v>
      </c>
      <c r="I78" s="169">
        <f>H77-DeathF!H77</f>
        <v>250530.06265934711</v>
      </c>
      <c r="J78" s="169">
        <f>I77-DeathF!I77</f>
        <v>255391.5556421089</v>
      </c>
      <c r="K78" s="169">
        <f>J77-DeathF!J77</f>
        <v>225844.78227265956</v>
      </c>
      <c r="L78" s="169">
        <f>K77-DeathF!K77</f>
        <v>333917.38112084701</v>
      </c>
    </row>
    <row r="79" spans="1:12">
      <c r="A79" s="27">
        <v>71</v>
      </c>
      <c r="B79" s="45">
        <f>Population!C80</f>
        <v>133260</v>
      </c>
      <c r="C79" s="169">
        <f>B78-DeathF!B78</f>
        <v>209601.60630437126</v>
      </c>
      <c r="D79" s="169">
        <f>C78-DeathF!C78</f>
        <v>127341.91626250614</v>
      </c>
      <c r="E79" s="169">
        <f>D78-DeathF!D78</f>
        <v>170919.26311398309</v>
      </c>
      <c r="F79" s="169">
        <f>E78-DeathF!E78</f>
        <v>183372.29879716234</v>
      </c>
      <c r="G79" s="169">
        <f>F78-DeathF!F78</f>
        <v>171086.31880436011</v>
      </c>
      <c r="H79" s="169">
        <f>G78-DeathF!G78</f>
        <v>224842.44995380833</v>
      </c>
      <c r="I79" s="169">
        <f>H78-DeathF!H78</f>
        <v>183734.03487056529</v>
      </c>
      <c r="J79" s="169">
        <f>I78-DeathF!I78</f>
        <v>246085.91417023735</v>
      </c>
      <c r="K79" s="169">
        <f>J78-DeathF!J78</f>
        <v>250974.44989720042</v>
      </c>
      <c r="L79" s="169">
        <f>K78-DeathF!K78</f>
        <v>222036.37072912633</v>
      </c>
    </row>
    <row r="80" spans="1:12">
      <c r="A80" s="27">
        <v>72</v>
      </c>
      <c r="B80" s="45">
        <f>Population!C81</f>
        <v>189009</v>
      </c>
      <c r="C80" s="169">
        <f>B79-DeathF!B79</f>
        <v>130081.41156733305</v>
      </c>
      <c r="D80" s="169">
        <f>C79-DeathF!C79</f>
        <v>204725.64233630299</v>
      </c>
      <c r="E80" s="169">
        <f>D79-DeathF!D79</f>
        <v>124452.7758216489</v>
      </c>
      <c r="F80" s="169">
        <f>E79-DeathF!E79</f>
        <v>167137.27921471078</v>
      </c>
      <c r="G80" s="169">
        <f>F79-DeathF!F79</f>
        <v>179415.0460916459</v>
      </c>
      <c r="H80" s="169">
        <f>G79-DeathF!G79</f>
        <v>167485.4547249582</v>
      </c>
      <c r="I80" s="169">
        <f>H79-DeathF!H79</f>
        <v>220228.50611364006</v>
      </c>
      <c r="J80" s="169">
        <f>I79-DeathF!I79</f>
        <v>180057.94469486258</v>
      </c>
      <c r="K80" s="169">
        <f>J79-DeathF!J79</f>
        <v>241285.42108981247</v>
      </c>
      <c r="L80" s="169">
        <f>K79-DeathF!K79</f>
        <v>246201.01337127059</v>
      </c>
    </row>
    <row r="81" spans="1:12">
      <c r="A81" s="27">
        <v>73</v>
      </c>
      <c r="B81" s="45">
        <f>Population!C82</f>
        <v>175084</v>
      </c>
      <c r="C81" s="169">
        <f>B80-DeathF!B80</f>
        <v>183913.9878965583</v>
      </c>
      <c r="D81" s="169">
        <f>C80-DeathF!C80</f>
        <v>126661.54337399725</v>
      </c>
      <c r="E81" s="169">
        <f>D80-DeathF!D80</f>
        <v>199476.38624507864</v>
      </c>
      <c r="F81" s="169">
        <f>E80-DeathF!E80</f>
        <v>121340.61882427269</v>
      </c>
      <c r="G81" s="169">
        <f>F80-DeathF!F80</f>
        <v>163061.02154124819</v>
      </c>
      <c r="H81" s="169">
        <f>G80-DeathF!G80</f>
        <v>175147.49672547288</v>
      </c>
      <c r="I81" s="169">
        <f>H80-DeathF!H80</f>
        <v>163601.27481236489</v>
      </c>
      <c r="J81" s="169">
        <f>I80-DeathF!I80</f>
        <v>215248.86180473884</v>
      </c>
      <c r="K81" s="169">
        <f>J80-DeathF!J80</f>
        <v>176088.40977388067</v>
      </c>
      <c r="L81" s="169">
        <f>K80-DeathF!K80</f>
        <v>236099.08127528979</v>
      </c>
    </row>
    <row r="82" spans="1:12">
      <c r="A82" s="27">
        <v>74</v>
      </c>
      <c r="B82" s="45">
        <f>Population!C83</f>
        <v>161120</v>
      </c>
      <c r="C82" s="169">
        <f>B81-DeathF!B81</f>
        <v>169741.98592361607</v>
      </c>
      <c r="D82" s="169">
        <f>C81-DeathF!C81</f>
        <v>178441.24909536648</v>
      </c>
      <c r="E82" s="169">
        <f>D81-DeathF!D81</f>
        <v>122985.6227366861</v>
      </c>
      <c r="F82" s="169">
        <f>E81-DeathF!E81</f>
        <v>193830.34256004254</v>
      </c>
      <c r="G82" s="169">
        <f>F81-DeathF!F81</f>
        <v>117991.03894508696</v>
      </c>
      <c r="H82" s="169">
        <f>G81-DeathF!G81</f>
        <v>158671.0097797777</v>
      </c>
      <c r="I82" s="169">
        <f>H81-DeathF!H81</f>
        <v>170549.99386408899</v>
      </c>
      <c r="J82" s="169">
        <f>I81-DeathF!I81</f>
        <v>159414.23292469917</v>
      </c>
      <c r="K82" s="169">
        <f>J81-DeathF!J81</f>
        <v>209877.75195747195</v>
      </c>
      <c r="L82" s="169">
        <f>K81-DeathF!K81</f>
        <v>171804.34044097553</v>
      </c>
    </row>
    <row r="83" spans="1:12">
      <c r="A83" s="27">
        <v>75</v>
      </c>
      <c r="B83" s="45">
        <f>Population!C84</f>
        <v>160172</v>
      </c>
      <c r="C83" s="169">
        <f>B82-DeathF!B82</f>
        <v>155546.23096059999</v>
      </c>
      <c r="D83" s="169">
        <f>C82-DeathF!C82</f>
        <v>164015.07819289202</v>
      </c>
      <c r="E83" s="169">
        <f>D82-DeathF!D82</f>
        <v>172569.63434116927</v>
      </c>
      <c r="F83" s="169">
        <f>E82-DeathF!E82</f>
        <v>119038.79624705571</v>
      </c>
      <c r="G83" s="169">
        <f>F82-DeathF!F82</f>
        <v>187763.72183350971</v>
      </c>
      <c r="H83" s="169">
        <f>G82-DeathF!G82</f>
        <v>114389.35584659634</v>
      </c>
      <c r="I83" s="169">
        <f>H82-DeathF!H82</f>
        <v>153948.67679847518</v>
      </c>
      <c r="J83" s="169">
        <f>I82-DeathF!I82</f>
        <v>165601.04145018605</v>
      </c>
      <c r="K83" s="169">
        <f>J82-DeathF!J82</f>
        <v>154904.0805764774</v>
      </c>
      <c r="L83" s="169">
        <f>K82-DeathF!K82</f>
        <v>204088.35843719589</v>
      </c>
    </row>
    <row r="84" spans="1:12">
      <c r="A84" s="27">
        <v>76</v>
      </c>
      <c r="B84" s="45">
        <f>Population!C85</f>
        <v>134401</v>
      </c>
      <c r="C84" s="169">
        <f>B83-DeathF!B83</f>
        <v>153902.81904104046</v>
      </c>
      <c r="D84" s="169">
        <f>C83-DeathF!C83</f>
        <v>149608.57416783253</v>
      </c>
      <c r="E84" s="169">
        <f>D83-DeathF!D83</f>
        <v>157908.8818396884</v>
      </c>
      <c r="F84" s="169">
        <f>E83-DeathF!E83</f>
        <v>166303.74442699392</v>
      </c>
      <c r="G84" s="169">
        <f>F83-DeathF!F83</f>
        <v>114823.40101950862</v>
      </c>
      <c r="H84" s="169">
        <f>G83-DeathF!G83</f>
        <v>181278.97763040275</v>
      </c>
      <c r="I84" s="169">
        <f>H83-DeathF!H83</f>
        <v>110537.50619242823</v>
      </c>
      <c r="J84" s="169">
        <f>I83-DeathF!I83</f>
        <v>148894.36276381908</v>
      </c>
      <c r="K84" s="169">
        <f>J83-DeathF!J83</f>
        <v>160300.11383612882</v>
      </c>
      <c r="L84" s="169">
        <f>K83-DeathF!K83</f>
        <v>150069.55104909954</v>
      </c>
    </row>
    <row r="85" spans="1:12">
      <c r="A85" s="27">
        <v>77</v>
      </c>
      <c r="B85" s="45">
        <f>Population!C86</f>
        <v>116101</v>
      </c>
      <c r="C85" s="169">
        <f>B84-DeathF!B84</f>
        <v>128423.87159538346</v>
      </c>
      <c r="D85" s="169">
        <f>C84-DeathF!C84</f>
        <v>147227.56110211552</v>
      </c>
      <c r="E85" s="169">
        <f>D84-DeathF!D84</f>
        <v>143279.94931482931</v>
      </c>
      <c r="F85" s="169">
        <f>E84-DeathF!E84</f>
        <v>151394.23589024207</v>
      </c>
      <c r="G85" s="169">
        <f>F84-DeathF!F84</f>
        <v>159612.33384241504</v>
      </c>
      <c r="H85" s="169">
        <f>G84-DeathF!G84</f>
        <v>110317.54355930224</v>
      </c>
      <c r="I85" s="169">
        <f>H84-DeathF!H84</f>
        <v>174343.17007538426</v>
      </c>
      <c r="J85" s="169">
        <f>I84-DeathF!I84</f>
        <v>106414.04603893949</v>
      </c>
      <c r="K85" s="169">
        <f>J84-DeathF!J84</f>
        <v>143478.93279755377</v>
      </c>
      <c r="L85" s="169">
        <f>K84-DeathF!K84</f>
        <v>154615.62958310678</v>
      </c>
    </row>
    <row r="86" spans="1:12">
      <c r="A86" s="27">
        <v>78</v>
      </c>
      <c r="B86" s="45">
        <f>Population!C87</f>
        <v>142332</v>
      </c>
      <c r="C86" s="169">
        <f>B85-DeathF!B85</f>
        <v>110231.93216936427</v>
      </c>
      <c r="D86" s="169">
        <f>C85-DeathF!C85</f>
        <v>122092.31755081072</v>
      </c>
      <c r="E86" s="169">
        <f>D85-DeathF!D85</f>
        <v>140148.34664452114</v>
      </c>
      <c r="F86" s="169">
        <f>E85-DeathF!E85</f>
        <v>136560.82367756651</v>
      </c>
      <c r="G86" s="169">
        <f>F85-DeathF!F85</f>
        <v>144470.06027241153</v>
      </c>
      <c r="H86" s="169">
        <f>G85-DeathF!G85</f>
        <v>152492.71779530216</v>
      </c>
      <c r="I86" s="169">
        <f>H85-DeathF!H85</f>
        <v>105519.79750648963</v>
      </c>
      <c r="J86" s="169">
        <f>I85-DeathF!I85</f>
        <v>166950.5198076845</v>
      </c>
      <c r="K86" s="169">
        <f>J85-DeathF!J85</f>
        <v>102014.61284520393</v>
      </c>
      <c r="L86" s="169">
        <f>K85-DeathF!K85</f>
        <v>137695.46319332233</v>
      </c>
    </row>
    <row r="87" spans="1:12">
      <c r="A87" s="27">
        <v>79</v>
      </c>
      <c r="B87" s="45">
        <f>Population!C88</f>
        <v>71346</v>
      </c>
      <c r="C87" s="169">
        <f>B86-DeathF!B86</f>
        <v>134159.85387817895</v>
      </c>
      <c r="D87" s="169">
        <f>C86-DeathF!C86</f>
        <v>104059.27178901416</v>
      </c>
      <c r="E87" s="169">
        <f>D86-DeathF!D86</f>
        <v>115424.48489302299</v>
      </c>
      <c r="F87" s="169">
        <f>E86-DeathF!E86</f>
        <v>132683.58879175101</v>
      </c>
      <c r="G87" s="169">
        <f>F86-DeathF!F86</f>
        <v>129466.92036902469</v>
      </c>
      <c r="H87" s="169">
        <f>G86-DeathF!G86</f>
        <v>137150.77991928661</v>
      </c>
      <c r="I87" s="169">
        <f>H86-DeathF!H86</f>
        <v>144960.16504488062</v>
      </c>
      <c r="J87" s="169">
        <f>I86-DeathF!I86</f>
        <v>100437.85702090171</v>
      </c>
      <c r="K87" s="169">
        <f>J86-DeathF!J86</f>
        <v>159111.06339494357</v>
      </c>
      <c r="L87" s="169">
        <f>K86-DeathF!K86</f>
        <v>97344.115726437056</v>
      </c>
    </row>
    <row r="88" spans="1:12">
      <c r="A88" s="27">
        <v>80</v>
      </c>
      <c r="B88" s="45">
        <f>Population!C89</f>
        <v>112886</v>
      </c>
      <c r="C88" s="169">
        <f>B87-DeathF!B87</f>
        <v>66698.258537023925</v>
      </c>
      <c r="D88" s="169">
        <f>C87-DeathF!C87</f>
        <v>125636.19029677571</v>
      </c>
      <c r="E88" s="169">
        <f>D87-DeathF!D87</f>
        <v>97611.407360840138</v>
      </c>
      <c r="F88" s="169">
        <f>E87-DeathF!E87</f>
        <v>108449.15982565752</v>
      </c>
      <c r="G88" s="169">
        <f>F87-DeathF!F87</f>
        <v>124863.43835652666</v>
      </c>
      <c r="H88" s="169">
        <f>G87-DeathF!G87</f>
        <v>122024.94708061843</v>
      </c>
      <c r="I88" s="169">
        <f>H87-DeathF!H87</f>
        <v>129464.25358381835</v>
      </c>
      <c r="J88" s="169">
        <f>I87-DeathF!I87</f>
        <v>137039.10945309652</v>
      </c>
      <c r="K88" s="169">
        <f>J87-DeathF!J87</f>
        <v>95086.864142998777</v>
      </c>
      <c r="L88" s="169">
        <f>K87-DeathF!K87</f>
        <v>150846.12041066607</v>
      </c>
    </row>
    <row r="89" spans="1:12">
      <c r="A89" s="27">
        <v>81</v>
      </c>
      <c r="B89" s="45">
        <f>Population!C90</f>
        <v>62626</v>
      </c>
      <c r="C89" s="169">
        <f>B88-DeathF!B88</f>
        <v>104547.9016374209</v>
      </c>
      <c r="D89" s="169">
        <f>C88-DeathF!C88</f>
        <v>61893.486185399088</v>
      </c>
      <c r="E89" s="169">
        <f>D88-DeathF!D88</f>
        <v>116809.36621836208</v>
      </c>
      <c r="F89" s="169">
        <f>E88-DeathF!E88</f>
        <v>90923.015984919839</v>
      </c>
      <c r="G89" s="169">
        <f>F88-DeathF!F88</f>
        <v>101201.81897846809</v>
      </c>
      <c r="H89" s="169">
        <f>G88-DeathF!G88</f>
        <v>116725.41041893052</v>
      </c>
      <c r="I89" s="169">
        <f>H88-DeathF!H88</f>
        <v>114270.78163360893</v>
      </c>
      <c r="J89" s="169">
        <f>I88-DeathF!I88</f>
        <v>121443.06262744703</v>
      </c>
      <c r="K89" s="169">
        <f>J88-DeathF!J88</f>
        <v>128760.90668305667</v>
      </c>
      <c r="L89" s="169">
        <f>K88-DeathF!K88</f>
        <v>89486.521410696645</v>
      </c>
    </row>
    <row r="90" spans="1:12">
      <c r="A90" s="27">
        <v>82</v>
      </c>
      <c r="B90" s="45">
        <f>Population!C91</f>
        <v>80641</v>
      </c>
      <c r="C90" s="169">
        <f>B89-DeathF!B89</f>
        <v>57403.38569772624</v>
      </c>
      <c r="D90" s="169">
        <f>C89-DeathF!C89</f>
        <v>96044.74866649475</v>
      </c>
      <c r="E90" s="169">
        <f>D89-DeathF!D89</f>
        <v>56983.943863656968</v>
      </c>
      <c r="F90" s="169">
        <f>E89-DeathF!E89</f>
        <v>107772.76490935645</v>
      </c>
      <c r="G90" s="169">
        <f>F89-DeathF!F89</f>
        <v>84062.880722825066</v>
      </c>
      <c r="H90" s="169">
        <f>G89-DeathF!G89</f>
        <v>93754.866961803476</v>
      </c>
      <c r="I90" s="169">
        <f>H89-DeathF!H89</f>
        <v>108350.92375572721</v>
      </c>
      <c r="J90" s="169">
        <f>I89-DeathF!I89</f>
        <v>106277.40029485901</v>
      </c>
      <c r="K90" s="169">
        <f>J89-DeathF!J89</f>
        <v>113160.38813872309</v>
      </c>
      <c r="L90" s="169">
        <f>K89-DeathF!K89</f>
        <v>120198.72463437534</v>
      </c>
    </row>
    <row r="91" spans="1:12">
      <c r="A91" s="27">
        <v>83</v>
      </c>
      <c r="B91" s="45">
        <f>Population!C92</f>
        <v>75757</v>
      </c>
      <c r="C91" s="169">
        <f>B90-DeathF!B90</f>
        <v>73070.625534799998</v>
      </c>
      <c r="D91" s="169">
        <f>C90-DeathF!C90</f>
        <v>52147.688241621319</v>
      </c>
      <c r="E91" s="169">
        <f>D90-DeathF!D90</f>
        <v>87468.490127428362</v>
      </c>
      <c r="F91" s="169">
        <f>E90-DeathF!E90</f>
        <v>52021.356844131442</v>
      </c>
      <c r="G91" s="169">
        <f>F90-DeathF!F90</f>
        <v>98619.078123902844</v>
      </c>
      <c r="H91" s="169">
        <f>G90-DeathF!G90</f>
        <v>77099.45923762949</v>
      </c>
      <c r="I91" s="169">
        <f>H90-DeathF!H90</f>
        <v>86182.794087411297</v>
      </c>
      <c r="J91" s="169">
        <f>I90-DeathF!I90</f>
        <v>99818.819962966998</v>
      </c>
      <c r="K91" s="169">
        <f>J90-DeathF!J90</f>
        <v>98117.835741171686</v>
      </c>
      <c r="L91" s="169">
        <f>K90-DeathF!K90</f>
        <v>104689.61526324201</v>
      </c>
    </row>
    <row r="92" spans="1:12">
      <c r="A92" s="27">
        <v>84</v>
      </c>
      <c r="B92" s="45">
        <f>Population!C93</f>
        <v>60191</v>
      </c>
      <c r="C92" s="169">
        <f>B91-DeathF!B91</f>
        <v>67774.798842658027</v>
      </c>
      <c r="D92" s="169">
        <f>C91-DeathF!C91</f>
        <v>65561.763642242673</v>
      </c>
      <c r="E92" s="169">
        <f>D91-DeathF!D91</f>
        <v>46921.347232116488</v>
      </c>
      <c r="F92" s="169">
        <f>E91-DeathF!E91</f>
        <v>78918.891945839801</v>
      </c>
      <c r="G92" s="169">
        <f>F91-DeathF!F91</f>
        <v>47062.208027237873</v>
      </c>
      <c r="H92" s="169">
        <f>G91-DeathF!G91</f>
        <v>89450.166315688344</v>
      </c>
      <c r="I92" s="169">
        <f>H91-DeathF!H91</f>
        <v>70110.528483362432</v>
      </c>
      <c r="J92" s="169">
        <f>I91-DeathF!I91</f>
        <v>78565.819193214309</v>
      </c>
      <c r="K92" s="169">
        <f>J91-DeathF!J91</f>
        <v>91217.265686072511</v>
      </c>
      <c r="L92" s="169">
        <f>K91-DeathF!K91</f>
        <v>89874.271790737417</v>
      </c>
    </row>
    <row r="93" spans="1:12">
      <c r="A93" s="27">
        <v>85</v>
      </c>
      <c r="B93" s="45">
        <f>Population!C94</f>
        <v>53119</v>
      </c>
      <c r="C93" s="169">
        <f>B92-DeathF!B92</f>
        <v>53093.859308755389</v>
      </c>
      <c r="D93" s="169">
        <f>C92-DeathF!C92</f>
        <v>59980.958865801331</v>
      </c>
      <c r="E93" s="169">
        <f>D92-DeathF!D92</f>
        <v>58208.751781096762</v>
      </c>
      <c r="F93" s="169">
        <f>E92-DeathF!E92</f>
        <v>41788.994418276226</v>
      </c>
      <c r="G93" s="169">
        <f>F92-DeathF!F92</f>
        <v>70499.932830227321</v>
      </c>
      <c r="H93" s="169">
        <f>G92-DeathF!G92</f>
        <v>42165.760416686651</v>
      </c>
      <c r="I93" s="169">
        <f>H92-DeathF!H92</f>
        <v>80376.297130210965</v>
      </c>
      <c r="J93" s="169">
        <f>I92-DeathF!I92</f>
        <v>63176.315914099469</v>
      </c>
      <c r="K93" s="169">
        <f>J92-DeathF!J92</f>
        <v>70989.642376959848</v>
      </c>
      <c r="L93" s="169">
        <f>K92-DeathF!K92</f>
        <v>82641.042844834185</v>
      </c>
    </row>
    <row r="94" spans="1:12">
      <c r="A94" s="27">
        <v>86</v>
      </c>
      <c r="B94" s="45">
        <f>Population!C95</f>
        <v>43134</v>
      </c>
      <c r="C94" s="169">
        <f>B93-DeathF!B93</f>
        <v>46139.429199542887</v>
      </c>
      <c r="D94" s="169">
        <f>C93-DeathF!C93</f>
        <v>46290.012721852225</v>
      </c>
      <c r="E94" s="169">
        <f>D93-DeathF!D93</f>
        <v>52484.519829726523</v>
      </c>
      <c r="F94" s="169">
        <f>E93-DeathF!E93</f>
        <v>51113.606588268842</v>
      </c>
      <c r="G94" s="169">
        <f>F93-DeathF!F93</f>
        <v>36821.169142342718</v>
      </c>
      <c r="H94" s="169">
        <f>G93-DeathF!G93</f>
        <v>62326.123801754788</v>
      </c>
      <c r="I94" s="169">
        <f>H93-DeathF!H93</f>
        <v>37399.274997124958</v>
      </c>
      <c r="J94" s="169">
        <f>I93-DeathF!I93</f>
        <v>71517.61995854511</v>
      </c>
      <c r="K94" s="169">
        <f>J93-DeathF!J93</f>
        <v>56387.442264013283</v>
      </c>
      <c r="L94" s="169">
        <f>K93-DeathF!K93</f>
        <v>63551.902831538966</v>
      </c>
    </row>
    <row r="95" spans="1:12">
      <c r="A95" s="27">
        <v>87</v>
      </c>
      <c r="B95" s="45">
        <f>Population!C96</f>
        <v>35749</v>
      </c>
      <c r="C95" s="169">
        <f>B94-DeathF!B94</f>
        <v>36828.095852568535</v>
      </c>
      <c r="D95" s="169">
        <f>C94-DeathF!C94</f>
        <v>39560.863143185969</v>
      </c>
      <c r="E95" s="169">
        <f>D94-DeathF!D94</f>
        <v>39853.098616238633</v>
      </c>
      <c r="F95" s="169">
        <f>E94-DeathF!E94</f>
        <v>45366.600962035547</v>
      </c>
      <c r="G95" s="169">
        <f>F94-DeathF!F94</f>
        <v>44352.936825646779</v>
      </c>
      <c r="H95" s="169">
        <f>G94-DeathF!G94</f>
        <v>32071.294346100247</v>
      </c>
      <c r="I95" s="169">
        <f>H94-DeathF!H94</f>
        <v>54487.185349725551</v>
      </c>
      <c r="J95" s="169">
        <f>I94-DeathF!I94</f>
        <v>32813.076280953384</v>
      </c>
      <c r="K95" s="169">
        <f>J94-DeathF!J94</f>
        <v>62966.848738569061</v>
      </c>
      <c r="L95" s="169">
        <f>K94-DeathF!K94</f>
        <v>49814.237251796891</v>
      </c>
    </row>
    <row r="96" spans="1:12">
      <c r="A96" s="27">
        <v>88</v>
      </c>
      <c r="B96" s="45">
        <f>Population!C97</f>
        <v>28251</v>
      </c>
      <c r="C96" s="169">
        <f>B95-DeathF!B95</f>
        <v>29950.427465181594</v>
      </c>
      <c r="D96" s="169">
        <f>C95-DeathF!C95</f>
        <v>31002.131103867901</v>
      </c>
      <c r="E96" s="169">
        <f>D95-DeathF!D95</f>
        <v>33457.267735449444</v>
      </c>
      <c r="F96" s="169">
        <f>E95-DeathF!E95</f>
        <v>33856.382852804694</v>
      </c>
      <c r="G96" s="169">
        <f>F95-DeathF!F95</f>
        <v>38708.980958027925</v>
      </c>
      <c r="H96" s="169">
        <f>G95-DeathF!G95</f>
        <v>38004.942422786196</v>
      </c>
      <c r="I96" s="169">
        <f>H95-DeathF!H95</f>
        <v>27595.880619535092</v>
      </c>
      <c r="J96" s="169">
        <f>I95-DeathF!I95</f>
        <v>47073.850371998313</v>
      </c>
      <c r="K96" s="169">
        <f>J95-DeathF!J95</f>
        <v>28460.275937647675</v>
      </c>
      <c r="L96" s="169">
        <f>K95-DeathF!K95</f>
        <v>54822.876086817334</v>
      </c>
    </row>
    <row r="97" spans="1:12">
      <c r="A97" s="27">
        <v>89</v>
      </c>
      <c r="B97" s="45">
        <f>Population!C98</f>
        <v>18839</v>
      </c>
      <c r="C97" s="169">
        <f>B96-DeathF!B96</f>
        <v>23181.783985047066</v>
      </c>
      <c r="D97" s="169">
        <f>C96-DeathF!C96</f>
        <v>24709.09884729753</v>
      </c>
      <c r="E97" s="169">
        <f>D96-DeathF!D96</f>
        <v>25710.844273776544</v>
      </c>
      <c r="F97" s="169">
        <f>E96-DeathF!E96</f>
        <v>27888.083065391431</v>
      </c>
      <c r="G97" s="169">
        <f>F96-DeathF!F96</f>
        <v>28360.04910794957</v>
      </c>
      <c r="H97" s="169">
        <f>G96-DeathF!G96</f>
        <v>32580.177865932583</v>
      </c>
      <c r="I97" s="169">
        <f>H96-DeathF!H96</f>
        <v>32138.071173168461</v>
      </c>
      <c r="J97" s="169">
        <f>I96-DeathF!I96</f>
        <v>23442.389514184586</v>
      </c>
      <c r="K97" s="169">
        <f>J96-DeathF!J96</f>
        <v>40165.866763201979</v>
      </c>
      <c r="L97" s="169">
        <f>K96-DeathF!K96</f>
        <v>24388.224728847043</v>
      </c>
    </row>
    <row r="98" spans="1:12">
      <c r="A98" s="27">
        <v>90</v>
      </c>
      <c r="B98" s="45">
        <f>Population!C99</f>
        <v>24965</v>
      </c>
      <c r="C98" s="169">
        <f>B97-DeathF!B97</f>
        <v>15110.931203861013</v>
      </c>
      <c r="D98" s="169">
        <f>C97-DeathF!C97</f>
        <v>18707.698086315759</v>
      </c>
      <c r="E98" s="169">
        <f>D97-DeathF!D97</f>
        <v>20058.105037738373</v>
      </c>
      <c r="F98" s="169">
        <f>E97-DeathF!E97</f>
        <v>20990.903120504867</v>
      </c>
      <c r="G98" s="169">
        <f>F97-DeathF!F97</f>
        <v>22894.982642423722</v>
      </c>
      <c r="H98" s="169">
        <f>G97-DeathF!G97</f>
        <v>23407.94225017065</v>
      </c>
      <c r="I98" s="169">
        <f>H97-DeathF!H97</f>
        <v>27033.422292654177</v>
      </c>
      <c r="J98" s="169">
        <f>I97-DeathF!I97</f>
        <v>26803.396567854255</v>
      </c>
      <c r="K98" s="169">
        <f>J97-DeathF!J97</f>
        <v>19648.431220405047</v>
      </c>
      <c r="L98" s="169">
        <f>K97-DeathF!K97</f>
        <v>33827.894029066418</v>
      </c>
    </row>
    <row r="99" spans="1:12">
      <c r="A99" s="27">
        <v>91</v>
      </c>
      <c r="B99" s="45">
        <f>Population!C100</f>
        <v>10037</v>
      </c>
      <c r="C99" s="169">
        <f>B98-DeathF!B98</f>
        <v>19519.201534229123</v>
      </c>
      <c r="D99" s="169">
        <f>C98-DeathF!C98</f>
        <v>11896.14116043695</v>
      </c>
      <c r="E99" s="169">
        <f>D98-DeathF!D98</f>
        <v>14826.077074598943</v>
      </c>
      <c r="F99" s="169">
        <f>E98-DeathF!E98</f>
        <v>15999.151591220685</v>
      </c>
      <c r="G99" s="169">
        <f>F98-DeathF!F98</f>
        <v>16848.172592660772</v>
      </c>
      <c r="H99" s="169">
        <f>G98-DeathF!G98</f>
        <v>18488.142767667443</v>
      </c>
      <c r="I99" s="169">
        <f>H98-DeathF!H98</f>
        <v>19015.027880222922</v>
      </c>
      <c r="J99" s="169">
        <f>I98-DeathF!I98</f>
        <v>22086.978509592562</v>
      </c>
      <c r="K99" s="169">
        <f>J98-DeathF!J98</f>
        <v>22021.673399800919</v>
      </c>
      <c r="L99" s="169">
        <f>K98-DeathF!K98</f>
        <v>16230.801347590022</v>
      </c>
    </row>
    <row r="100" spans="1:12">
      <c r="A100" s="27">
        <v>92</v>
      </c>
      <c r="B100" s="45">
        <f>Population!C101</f>
        <v>11969</v>
      </c>
      <c r="C100" s="169">
        <f>B99-DeathF!B99</f>
        <v>7640.2066813248739</v>
      </c>
      <c r="D100" s="169">
        <f>C99-DeathF!C99</f>
        <v>14973.299201900652</v>
      </c>
      <c r="E100" s="169">
        <f>D99-DeathF!D99</f>
        <v>9194.0776482148358</v>
      </c>
      <c r="F100" s="169">
        <f>E99-DeathF!E99</f>
        <v>11541.744793551672</v>
      </c>
      <c r="G100" s="169">
        <f>F99-DeathF!F99</f>
        <v>12542.551157094867</v>
      </c>
      <c r="H100" s="169">
        <f>G99-DeathF!G99</f>
        <v>13298.106643359752</v>
      </c>
      <c r="I100" s="169">
        <f>H99-DeathF!H99</f>
        <v>14689.928568936331</v>
      </c>
      <c r="J100" s="169">
        <f>I99-DeathF!I99</f>
        <v>15206.249687601454</v>
      </c>
      <c r="K100" s="169">
        <f>J99-DeathF!J99</f>
        <v>17773.500656379758</v>
      </c>
      <c r="L100" s="169">
        <f>K99-DeathF!K99</f>
        <v>17828.4873726812</v>
      </c>
    </row>
    <row r="101" spans="1:12">
      <c r="A101" s="27">
        <v>93</v>
      </c>
      <c r="B101" s="45">
        <f>Population!C102</f>
        <v>11445</v>
      </c>
      <c r="C101" s="169">
        <f>B100-DeathF!B100</f>
        <v>8850.3350139199174</v>
      </c>
      <c r="D101" s="169">
        <f>C100-DeathF!C100</f>
        <v>5698.6621500220863</v>
      </c>
      <c r="E101" s="169">
        <f>D100-DeathF!D100</f>
        <v>11262.297589036269</v>
      </c>
      <c r="F101" s="169">
        <f>E100-DeathF!E100</f>
        <v>6971.7238543499552</v>
      </c>
      <c r="G101" s="169">
        <f>F100-DeathF!F100</f>
        <v>8820.8741800014577</v>
      </c>
      <c r="H101" s="169">
        <f>G100-DeathF!G100</f>
        <v>9658.8271335630961</v>
      </c>
      <c r="I101" s="169">
        <f>H100-DeathF!H100</f>
        <v>10317.11900976544</v>
      </c>
      <c r="J101" s="169">
        <f>I100-DeathF!I100</f>
        <v>11479.281298340993</v>
      </c>
      <c r="K101" s="169">
        <f>J100-DeathF!J100</f>
        <v>11965.857492179466</v>
      </c>
      <c r="L101" s="169">
        <f>K100-DeathF!K100</f>
        <v>14080.741503204732</v>
      </c>
    </row>
    <row r="102" spans="1:12">
      <c r="A102" s="27">
        <v>94</v>
      </c>
      <c r="B102" s="45">
        <f>Population!C103</f>
        <v>5947</v>
      </c>
      <c r="C102" s="169">
        <f>B101-DeathF!B101</f>
        <v>8200.78509880198</v>
      </c>
      <c r="D102" s="169">
        <f>C101-DeathF!C101</f>
        <v>6403.6113655030786</v>
      </c>
      <c r="E102" s="169">
        <f>D101-DeathF!D101</f>
        <v>4162.1729542289941</v>
      </c>
      <c r="F102" s="169">
        <f>E101-DeathF!E101</f>
        <v>8300.7754018000123</v>
      </c>
      <c r="G102" s="169">
        <f>F101-DeathF!F101</f>
        <v>5183.7566028766951</v>
      </c>
      <c r="H102" s="169">
        <f>G101-DeathF!G101</f>
        <v>6614.58516781034</v>
      </c>
      <c r="I102" s="169">
        <f>H101-DeathF!H101</f>
        <v>7303.3563771627787</v>
      </c>
      <c r="J102" s="169">
        <f>I101-DeathF!I101</f>
        <v>7864.0243213167196</v>
      </c>
      <c r="K102" s="169">
        <f>J101-DeathF!J101</f>
        <v>8818.1082350523848</v>
      </c>
      <c r="L102" s="169">
        <f>K101-DeathF!K101</f>
        <v>9261.2465836604133</v>
      </c>
    </row>
    <row r="103" spans="1:12">
      <c r="A103" s="27">
        <v>95</v>
      </c>
      <c r="B103" s="45">
        <f>Population!C104</f>
        <v>6158</v>
      </c>
      <c r="C103" s="169">
        <f>B102-DeathF!B102</f>
        <v>4118.3321647577595</v>
      </c>
      <c r="D103" s="169">
        <f>C102-DeathF!C102</f>
        <v>5741.4160091126578</v>
      </c>
      <c r="E103" s="169">
        <f>D102-DeathF!D102</f>
        <v>4530.6680351291388</v>
      </c>
      <c r="F103" s="169">
        <f>E102-DeathF!E102</f>
        <v>2974.8983328850049</v>
      </c>
      <c r="G103" s="169">
        <f>F102-DeathF!F102</f>
        <v>5991.4713568765583</v>
      </c>
      <c r="H103" s="169">
        <f>G102-DeathF!G102</f>
        <v>3777.2607818841648</v>
      </c>
      <c r="I103" s="169">
        <f>H102-DeathF!H102</f>
        <v>4864.7424848179544</v>
      </c>
      <c r="J103" s="169">
        <f>I102-DeathF!I102</f>
        <v>5419.6143167184337</v>
      </c>
      <c r="K103" s="169">
        <f>J102-DeathF!J102</f>
        <v>5886.3884164480978</v>
      </c>
      <c r="L103" s="169">
        <f>K102-DeathF!K102</f>
        <v>6655.9898783190638</v>
      </c>
    </row>
    <row r="104" spans="1:12">
      <c r="A104" s="27">
        <v>96</v>
      </c>
      <c r="B104" s="45">
        <f>Population!C105</f>
        <v>6528</v>
      </c>
      <c r="C104" s="169">
        <f>B103-DeathF!B103</f>
        <v>4109.3186622037956</v>
      </c>
      <c r="D104" s="169">
        <f>C103-DeathF!C103</f>
        <v>2782.0828671820364</v>
      </c>
      <c r="E104" s="169">
        <f>D103-DeathF!D103</f>
        <v>3924.5766675265841</v>
      </c>
      <c r="F104" s="169">
        <f>E103-DeathF!E103</f>
        <v>3132.397702487131</v>
      </c>
      <c r="G104" s="169">
        <f>F103-DeathF!F103</f>
        <v>2079.4667247280386</v>
      </c>
      <c r="H104" s="169">
        <f>G103-DeathF!G103</f>
        <v>4232.6360657902678</v>
      </c>
      <c r="I104" s="169">
        <f>H103-DeathF!H103</f>
        <v>2696.1475025355176</v>
      </c>
      <c r="J104" s="169">
        <f>I103-DeathF!I103</f>
        <v>3507.1899758709133</v>
      </c>
      <c r="K104" s="169">
        <f>J103-DeathF!J103</f>
        <v>3945.036450227889</v>
      </c>
      <c r="L104" s="169">
        <f>K103-DeathF!K103</f>
        <v>4324.856756617989</v>
      </c>
    </row>
    <row r="105" spans="1:12">
      <c r="A105" s="27">
        <v>97</v>
      </c>
      <c r="B105" s="45">
        <f>Population!C106</f>
        <v>4025</v>
      </c>
      <c r="C105" s="169">
        <f>B104-DeathF!B104</f>
        <v>4184.204650816122</v>
      </c>
      <c r="D105" s="169">
        <f>C104-DeathF!C104</f>
        <v>2670.3850605047865</v>
      </c>
      <c r="E105" s="169">
        <f>D104-DeathF!D104</f>
        <v>1831.9761534630072</v>
      </c>
      <c r="F105" s="169">
        <f>E104-DeathF!E104</f>
        <v>2617.4233359538794</v>
      </c>
      <c r="G105" s="169">
        <f>F104-DeathF!F104</f>
        <v>2114.8799272636252</v>
      </c>
      <c r="H105" s="169">
        <f>G104-DeathF!G104</f>
        <v>1420.6744851569938</v>
      </c>
      <c r="I105" s="169">
        <f>H104-DeathF!H104</f>
        <v>2925.2315636425164</v>
      </c>
      <c r="J105" s="169">
        <f>I104-DeathF!I104</f>
        <v>1884.1676660950357</v>
      </c>
      <c r="K105" s="169">
        <f>J104-DeathF!J104</f>
        <v>2477.3649621648115</v>
      </c>
      <c r="L105" s="169">
        <f>K104-DeathF!K104</f>
        <v>2815.6106251393066</v>
      </c>
    </row>
    <row r="106" spans="1:12">
      <c r="A106" s="27">
        <v>98</v>
      </c>
      <c r="B106" s="45">
        <f>Population!C107</f>
        <v>10323</v>
      </c>
      <c r="C106" s="169">
        <f>B105-DeathF!B105</f>
        <v>2469.1461450492989</v>
      </c>
      <c r="D106" s="169">
        <f>C105-DeathF!C105</f>
        <v>2606.7850797793108</v>
      </c>
      <c r="E106" s="169">
        <f>D105-DeathF!D105</f>
        <v>1688.5476223773348</v>
      </c>
      <c r="F106" s="169">
        <f>E105-DeathF!E105</f>
        <v>1175.049465014808</v>
      </c>
      <c r="G106" s="169">
        <f>F105-DeathF!F105</f>
        <v>1702.0411610233205</v>
      </c>
      <c r="H106" s="169">
        <f>G105-DeathF!G105</f>
        <v>1393.5306719450555</v>
      </c>
      <c r="I106" s="169">
        <f>H105-DeathF!H105</f>
        <v>948.22323571051174</v>
      </c>
      <c r="J106" s="169">
        <f>I105-DeathF!I105</f>
        <v>1976.7580216924489</v>
      </c>
      <c r="K106" s="169">
        <f>J105-DeathF!J105</f>
        <v>1288.5232635378193</v>
      </c>
      <c r="L106" s="169">
        <f>K105-DeathF!K105</f>
        <v>1713.7752687322538</v>
      </c>
    </row>
    <row r="107" spans="1:12">
      <c r="A107" s="27">
        <v>99</v>
      </c>
      <c r="B107" s="45">
        <f>Population!C108</f>
        <v>0</v>
      </c>
      <c r="C107" s="169">
        <f>B106-DeathF!B106</f>
        <v>6036.7154687017201</v>
      </c>
      <c r="D107" s="169">
        <f>C106-DeathF!C106</f>
        <v>1469.2537692232936</v>
      </c>
      <c r="E107" s="169">
        <f>D106-DeathF!D106</f>
        <v>1577.2454250778594</v>
      </c>
      <c r="F107" s="169">
        <f>E106-DeathF!E106</f>
        <v>1038.1445900325393</v>
      </c>
      <c r="G107" s="169">
        <f>F106-DeathF!F106</f>
        <v>733.62460876370244</v>
      </c>
      <c r="H107" s="169">
        <f>G106-DeathF!G106</f>
        <v>1078.4469352931753</v>
      </c>
      <c r="I107" s="169">
        <f>H106-DeathF!H106</f>
        <v>895.73501045696833</v>
      </c>
      <c r="J107" s="169">
        <f>I106-DeathF!I106</f>
        <v>617.96951665651011</v>
      </c>
      <c r="K107" s="169">
        <f>J106-DeathF!J106</f>
        <v>1305.4942912168528</v>
      </c>
      <c r="L107" s="169">
        <f>K106-DeathF!K106</f>
        <v>861.90987121068088</v>
      </c>
    </row>
    <row r="108" spans="1:12">
      <c r="A108" s="27">
        <v>100</v>
      </c>
      <c r="B108" s="45">
        <f>Population!C109</f>
        <v>0</v>
      </c>
      <c r="C108" s="169">
        <f>B107-DeathF!B107</f>
        <v>0</v>
      </c>
      <c r="D108" s="169">
        <f>C107-DeathF!C107</f>
        <v>3416.7305206023966</v>
      </c>
      <c r="E108" s="169">
        <f>D107-DeathF!D107</f>
        <v>847.34555267199744</v>
      </c>
      <c r="F108" s="169">
        <f>E107-DeathF!E107</f>
        <v>926.12675424236045</v>
      </c>
      <c r="G108" s="169">
        <f>F107-DeathF!F107</f>
        <v>620.16978000542883</v>
      </c>
      <c r="H108" s="169">
        <f>G107-DeathF!G107</f>
        <v>445.5549313700804</v>
      </c>
      <c r="I108" s="169">
        <f>H107-DeathF!H107</f>
        <v>665.56585294991692</v>
      </c>
      <c r="J108" s="169">
        <f>I107-DeathF!I107</f>
        <v>561.37964116302248</v>
      </c>
      <c r="K108" s="169">
        <f>J107-DeathF!J107</f>
        <v>393.06490861450811</v>
      </c>
      <c r="L108" s="169">
        <f>K107-DeathF!K107</f>
        <v>842.25133256023673</v>
      </c>
    </row>
  </sheetData>
  <sheetProtection password="CC3D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showGridLines="0" tabSelected="1" workbookViewId="0">
      <selection activeCell="E4" sqref="E4"/>
    </sheetView>
  </sheetViews>
  <sheetFormatPr defaultRowHeight="12.75"/>
  <cols>
    <col min="1" max="1" width="11.875" style="25" customWidth="1"/>
    <col min="2" max="4" width="11.125" style="25" customWidth="1"/>
    <col min="5" max="14" width="9" style="25"/>
    <col min="15" max="15" width="0" style="25" hidden="1" customWidth="1"/>
    <col min="16" max="16384" width="9" style="25"/>
  </cols>
  <sheetData>
    <row r="1" spans="1:15" ht="14.25">
      <c r="A1" s="30" t="s">
        <v>67</v>
      </c>
      <c r="B1" s="98"/>
      <c r="C1" s="98"/>
      <c r="D1" s="98"/>
    </row>
    <row r="2" spans="1:15">
      <c r="A2" s="19"/>
    </row>
    <row r="4" spans="1:15">
      <c r="A4" s="96" t="s">
        <v>59</v>
      </c>
      <c r="E4" s="174">
        <v>2</v>
      </c>
      <c r="O4" s="25" t="s">
        <v>60</v>
      </c>
    </row>
    <row r="5" spans="1:15">
      <c r="I5" s="173" t="s">
        <v>94</v>
      </c>
      <c r="O5" s="25" t="s">
        <v>61</v>
      </c>
    </row>
    <row r="7" spans="1:15">
      <c r="B7" s="93" t="s">
        <v>62</v>
      </c>
      <c r="C7" s="21">
        <f ca="1">Population!$C$4</f>
        <v>2553</v>
      </c>
      <c r="D7" s="21">
        <f ca="1">C7+5</f>
        <v>2558</v>
      </c>
      <c r="E7" s="21">
        <f ca="1">D7+5</f>
        <v>2563</v>
      </c>
    </row>
    <row r="8" spans="1:15">
      <c r="B8" s="92" t="s">
        <v>12</v>
      </c>
      <c r="C8" s="92">
        <f ca="1">C7-543</f>
        <v>2010</v>
      </c>
      <c r="D8" s="92">
        <f t="shared" ref="D8" ca="1" si="0">D7-543</f>
        <v>2015</v>
      </c>
      <c r="E8" s="92">
        <f t="shared" ref="E8" ca="1" si="1">E7-543</f>
        <v>2020</v>
      </c>
      <c r="G8" s="19"/>
      <c r="H8" s="26"/>
    </row>
    <row r="9" spans="1:15">
      <c r="B9" s="32" t="s">
        <v>4</v>
      </c>
      <c r="C9" s="37">
        <f>IF($E$4=1,C27,C39)</f>
        <v>9.7999999999999997E-3</v>
      </c>
      <c r="D9" s="37">
        <f>IF($E$4=1,D27,D39)</f>
        <v>1.9E-2</v>
      </c>
      <c r="E9" s="37">
        <f>IF($E$4=1,E27,E39)</f>
        <v>1.21E-2</v>
      </c>
    </row>
    <row r="10" spans="1:15">
      <c r="B10" s="32" t="s">
        <v>5</v>
      </c>
      <c r="C10" s="37">
        <f>IF($E$4=1,C28,C40)</f>
        <v>6.9099999999999995E-2</v>
      </c>
      <c r="D10" s="37">
        <f>IF($E$4=1,D28,D40)</f>
        <v>7.3999999999999996E-2</v>
      </c>
      <c r="E10" s="37">
        <f>IF($E$4=1,E28,E40)</f>
        <v>7.9000000000000001E-2</v>
      </c>
    </row>
    <row r="11" spans="1:15">
      <c r="B11" s="32" t="s">
        <v>6</v>
      </c>
      <c r="C11" s="37">
        <f>IF($E$4=1,C29,C41)</f>
        <v>0.12429999999999999</v>
      </c>
      <c r="D11" s="37">
        <f>IF($E$4=1,D29,D41)</f>
        <v>0.1326</v>
      </c>
      <c r="E11" s="37">
        <f>IF($E$4=1,E29,E41)</f>
        <v>0.1409</v>
      </c>
    </row>
    <row r="12" spans="1:15">
      <c r="B12" s="32" t="s">
        <v>7</v>
      </c>
      <c r="C12" s="37">
        <f>IF($E$4=1,C30,C42)</f>
        <v>7.9600000000000004E-2</v>
      </c>
      <c r="D12" s="37">
        <f>IF($E$4=1,D30,D42)</f>
        <v>8.4099999999999994E-2</v>
      </c>
      <c r="E12" s="37">
        <f>IF($E$4=1,E30,E42)</f>
        <v>8.8599999999999998E-2</v>
      </c>
    </row>
    <row r="13" spans="1:15">
      <c r="B13" s="32" t="s">
        <v>8</v>
      </c>
      <c r="C13" s="37">
        <f>IF($E$4=1,C31,C43)</f>
        <v>3.0800000000000001E-2</v>
      </c>
      <c r="D13" s="37">
        <f>IF($E$4=1,D31,D43)</f>
        <v>3.6900000000000002E-2</v>
      </c>
      <c r="E13" s="37">
        <f>IF($E$4=1,E31,E43)</f>
        <v>3.49E-2</v>
      </c>
    </row>
    <row r="14" spans="1:15">
      <c r="B14" s="32" t="s">
        <v>9</v>
      </c>
      <c r="C14" s="37">
        <f>IF($E$4=1,C32,C44)</f>
        <v>7.4000000000000003E-3</v>
      </c>
      <c r="D14" s="37">
        <f>IF($E$4=1,D32,D44)</f>
        <v>9.2999999999999992E-3</v>
      </c>
      <c r="E14" s="37">
        <f>IF($E$4=1,E32,E44)</f>
        <v>9.2999999999999992E-3</v>
      </c>
    </row>
    <row r="15" spans="1:15">
      <c r="B15" s="32" t="s">
        <v>10</v>
      </c>
      <c r="C15" s="37">
        <f>IF($E$4=1,C33,C45)</f>
        <v>8.0000000000000004E-4</v>
      </c>
      <c r="D15" s="37">
        <f>IF($E$4=1,D33,D45)</f>
        <v>1.1999999999999999E-3</v>
      </c>
      <c r="E15" s="37">
        <f>IF($E$4=1,E33,E45)</f>
        <v>1.1999999999999999E-3</v>
      </c>
    </row>
    <row r="16" spans="1:15">
      <c r="B16" s="21" t="s">
        <v>11</v>
      </c>
      <c r="C16" s="38">
        <f>IF($E$4=1,C34,C46)</f>
        <v>1.6086</v>
      </c>
      <c r="D16" s="38">
        <f>IF($E$4=1,D34,D46)</f>
        <v>1.7189000000000001</v>
      </c>
      <c r="E16" s="38">
        <f>IF($E$4=1,E34,E46)</f>
        <v>1.8291999999999999</v>
      </c>
    </row>
    <row r="18" spans="2:5">
      <c r="B18" s="94"/>
      <c r="C18" s="21">
        <f ca="1">Population!$C$4</f>
        <v>2553</v>
      </c>
      <c r="D18" s="21">
        <f ca="1">C18+5</f>
        <v>2558</v>
      </c>
      <c r="E18" s="21">
        <f ca="1">D18+5</f>
        <v>2563</v>
      </c>
    </row>
    <row r="19" spans="2:5">
      <c r="B19" s="95"/>
      <c r="C19" s="92">
        <f ca="1">C18-543</f>
        <v>2010</v>
      </c>
      <c r="D19" s="92">
        <f t="shared" ref="D19" ca="1" si="2">D18-543</f>
        <v>2015</v>
      </c>
      <c r="E19" s="92">
        <f t="shared" ref="E19" ca="1" si="3">E18-543</f>
        <v>2020</v>
      </c>
    </row>
    <row r="20" spans="2:5">
      <c r="B20" s="21" t="s">
        <v>27</v>
      </c>
      <c r="C20" s="36">
        <v>1.05</v>
      </c>
      <c r="D20" s="36">
        <v>1.05</v>
      </c>
      <c r="E20" s="36">
        <v>1.05</v>
      </c>
    </row>
    <row r="21" spans="2:5" ht="25.5">
      <c r="B21" s="35" t="s">
        <v>28</v>
      </c>
      <c r="C21" s="27"/>
      <c r="D21" s="27">
        <f>(D20-C20)/5</f>
        <v>0</v>
      </c>
      <c r="E21" s="27">
        <f>(E20-D20)/5</f>
        <v>0</v>
      </c>
    </row>
    <row r="24" spans="2:5">
      <c r="B24" s="19" t="s">
        <v>63</v>
      </c>
    </row>
    <row r="25" spans="2:5">
      <c r="B25" s="93" t="s">
        <v>62</v>
      </c>
      <c r="C25" s="21">
        <f ca="1">Population!$C$4</f>
        <v>2553</v>
      </c>
      <c r="D25" s="21">
        <f ca="1">C25+5</f>
        <v>2558</v>
      </c>
      <c r="E25" s="21">
        <f ca="1">D25+5</f>
        <v>2563</v>
      </c>
    </row>
    <row r="26" spans="2:5">
      <c r="B26" s="92" t="s">
        <v>12</v>
      </c>
      <c r="C26" s="92">
        <f ca="1">C25-543</f>
        <v>2010</v>
      </c>
      <c r="D26" s="92">
        <f t="shared" ref="D26" ca="1" si="4">D25-543</f>
        <v>2015</v>
      </c>
      <c r="E26" s="92">
        <f t="shared" ref="E26" ca="1" si="5">E25-543</f>
        <v>2020</v>
      </c>
    </row>
    <row r="27" spans="2:5">
      <c r="B27" s="32" t="s">
        <v>4</v>
      </c>
      <c r="C27" s="33">
        <v>9.7999999999999997E-3</v>
      </c>
      <c r="D27" s="33">
        <v>9.1000000000000004E-3</v>
      </c>
      <c r="E27" s="33">
        <v>8.8000000000000005E-3</v>
      </c>
    </row>
    <row r="28" spans="2:5">
      <c r="B28" s="32" t="s">
        <v>5</v>
      </c>
      <c r="C28" s="33">
        <v>6.9099999999999995E-2</v>
      </c>
      <c r="D28" s="33">
        <v>6.59E-2</v>
      </c>
      <c r="E28" s="33">
        <v>5.8700000000000002E-2</v>
      </c>
    </row>
    <row r="29" spans="2:5">
      <c r="B29" s="32" t="s">
        <v>6</v>
      </c>
      <c r="C29" s="33">
        <v>0.12429999999999999</v>
      </c>
      <c r="D29" s="33">
        <v>0.11899999999999999</v>
      </c>
      <c r="E29" s="33">
        <v>0.11840000000000001</v>
      </c>
    </row>
    <row r="30" spans="2:5">
      <c r="B30" s="32" t="s">
        <v>7</v>
      </c>
      <c r="C30" s="33">
        <v>7.9600000000000004E-2</v>
      </c>
      <c r="D30" s="33">
        <v>7.6600000000000001E-2</v>
      </c>
      <c r="E30" s="33">
        <v>7.5499999999999998E-2</v>
      </c>
    </row>
    <row r="31" spans="2:5">
      <c r="B31" s="32" t="s">
        <v>8</v>
      </c>
      <c r="C31" s="33">
        <v>3.0800000000000001E-2</v>
      </c>
      <c r="D31" s="33">
        <v>2.9499999999999998E-2</v>
      </c>
      <c r="E31" s="33">
        <v>2.7300000000000001E-2</v>
      </c>
    </row>
    <row r="32" spans="2:5">
      <c r="B32" s="32" t="s">
        <v>9</v>
      </c>
      <c r="C32" s="33">
        <v>7.4000000000000003E-3</v>
      </c>
      <c r="D32" s="33">
        <v>6.8999999999999999E-3</v>
      </c>
      <c r="E32" s="33">
        <v>5.0000000000000001E-3</v>
      </c>
    </row>
    <row r="33" spans="2:5">
      <c r="B33" s="32" t="s">
        <v>10</v>
      </c>
      <c r="C33" s="33">
        <v>8.0000000000000004E-4</v>
      </c>
      <c r="D33" s="33">
        <v>6.9999999999999999E-4</v>
      </c>
      <c r="E33" s="33">
        <v>0</v>
      </c>
    </row>
    <row r="34" spans="2:5">
      <c r="B34" s="21" t="s">
        <v>11</v>
      </c>
      <c r="C34" s="34">
        <v>1.6087</v>
      </c>
      <c r="D34" s="34">
        <v>1.5386</v>
      </c>
      <c r="E34" s="34">
        <v>1.4685999999999999</v>
      </c>
    </row>
    <row r="36" spans="2:5">
      <c r="B36" s="19" t="s">
        <v>64</v>
      </c>
    </row>
    <row r="37" spans="2:5">
      <c r="B37" s="93" t="s">
        <v>62</v>
      </c>
      <c r="C37" s="21">
        <f ca="1">Population!$C$4</f>
        <v>2553</v>
      </c>
      <c r="D37" s="21">
        <f ca="1">C37+5</f>
        <v>2558</v>
      </c>
      <c r="E37" s="21">
        <f ca="1">D37+5</f>
        <v>2563</v>
      </c>
    </row>
    <row r="38" spans="2:5">
      <c r="B38" s="92" t="s">
        <v>12</v>
      </c>
      <c r="C38" s="92">
        <f ca="1">C37-543</f>
        <v>2010</v>
      </c>
      <c r="D38" s="92">
        <f t="shared" ref="D38:E38" ca="1" si="6">D37-543</f>
        <v>2015</v>
      </c>
      <c r="E38" s="92">
        <f t="shared" ca="1" si="6"/>
        <v>2020</v>
      </c>
    </row>
    <row r="39" spans="2:5">
      <c r="B39" s="32" t="s">
        <v>4</v>
      </c>
      <c r="C39" s="33">
        <v>9.7999999999999997E-3</v>
      </c>
      <c r="D39" s="33">
        <v>1.9E-2</v>
      </c>
      <c r="E39" s="33">
        <v>1.21E-2</v>
      </c>
    </row>
    <row r="40" spans="2:5">
      <c r="B40" s="32" t="s">
        <v>5</v>
      </c>
      <c r="C40" s="33">
        <v>6.9099999999999995E-2</v>
      </c>
      <c r="D40" s="33">
        <v>7.3999999999999996E-2</v>
      </c>
      <c r="E40" s="33">
        <v>7.9000000000000001E-2</v>
      </c>
    </row>
    <row r="41" spans="2:5">
      <c r="B41" s="32" t="s">
        <v>6</v>
      </c>
      <c r="C41" s="33">
        <v>0.12429999999999999</v>
      </c>
      <c r="D41" s="33">
        <v>0.1326</v>
      </c>
      <c r="E41" s="33">
        <v>0.1409</v>
      </c>
    </row>
    <row r="42" spans="2:5">
      <c r="B42" s="32" t="s">
        <v>7</v>
      </c>
      <c r="C42" s="33">
        <v>7.9600000000000004E-2</v>
      </c>
      <c r="D42" s="33">
        <v>8.4099999999999994E-2</v>
      </c>
      <c r="E42" s="33">
        <v>8.8599999999999998E-2</v>
      </c>
    </row>
    <row r="43" spans="2:5">
      <c r="B43" s="32" t="s">
        <v>8</v>
      </c>
      <c r="C43" s="33">
        <v>3.0800000000000001E-2</v>
      </c>
      <c r="D43" s="33">
        <v>3.6900000000000002E-2</v>
      </c>
      <c r="E43" s="33">
        <v>3.49E-2</v>
      </c>
    </row>
    <row r="44" spans="2:5">
      <c r="B44" s="32" t="s">
        <v>9</v>
      </c>
      <c r="C44" s="33">
        <v>7.4000000000000003E-3</v>
      </c>
      <c r="D44" s="33">
        <v>9.2999999999999992E-3</v>
      </c>
      <c r="E44" s="33">
        <v>9.2999999999999992E-3</v>
      </c>
    </row>
    <row r="45" spans="2:5">
      <c r="B45" s="32" t="s">
        <v>10</v>
      </c>
      <c r="C45" s="33">
        <v>8.0000000000000004E-4</v>
      </c>
      <c r="D45" s="33">
        <v>1.1999999999999999E-3</v>
      </c>
      <c r="E45" s="33">
        <v>1.1999999999999999E-3</v>
      </c>
    </row>
    <row r="46" spans="2:5">
      <c r="B46" s="21" t="s">
        <v>11</v>
      </c>
      <c r="C46" s="34">
        <v>1.6086</v>
      </c>
      <c r="D46" s="34">
        <v>1.7189000000000001</v>
      </c>
      <c r="E46" s="34">
        <v>1.8291999999999999</v>
      </c>
    </row>
  </sheetData>
  <sheetProtection password="CC3D" sheet="1" objects="1" scenarios="1"/>
  <mergeCells count="1">
    <mergeCell ref="B18:B19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Drop Down 1">
              <controlPr defaultSize="0" autoLine="0" autoPict="0">
                <anchor moveWithCells="1">
                  <from>
                    <xdr:col>3</xdr:col>
                    <xdr:colOff>295275</xdr:colOff>
                    <xdr:row>2</xdr:row>
                    <xdr:rowOff>123825</xdr:rowOff>
                  </from>
                  <to>
                    <xdr:col>5</xdr:col>
                    <xdr:colOff>247650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showGridLines="0" workbookViewId="0">
      <selection activeCell="F24" sqref="F24"/>
    </sheetView>
  </sheetViews>
  <sheetFormatPr defaultRowHeight="12.75"/>
  <cols>
    <col min="1" max="16384" width="9" style="18"/>
  </cols>
  <sheetData>
    <row r="1" spans="1:8" ht="14.25">
      <c r="A1" s="30" t="s">
        <v>66</v>
      </c>
    </row>
    <row r="3" spans="1:8">
      <c r="A3" s="19" t="s">
        <v>65</v>
      </c>
      <c r="E3" s="97" t="s">
        <v>72</v>
      </c>
      <c r="F3" s="97"/>
    </row>
    <row r="4" spans="1:8">
      <c r="A4" s="19"/>
    </row>
    <row r="5" spans="1:8">
      <c r="B5" s="19" t="s">
        <v>71</v>
      </c>
    </row>
    <row r="6" spans="1:8">
      <c r="A6" s="19"/>
    </row>
    <row r="7" spans="1:8">
      <c r="B7" s="105" t="s">
        <v>70</v>
      </c>
      <c r="C7" s="106"/>
      <c r="D7" s="21">
        <f ca="1">Population!$C$4</f>
        <v>2553</v>
      </c>
      <c r="E7" s="21">
        <f ca="1">D7+5</f>
        <v>2558</v>
      </c>
      <c r="F7" s="21">
        <f ca="1">E7+5</f>
        <v>2563</v>
      </c>
    </row>
    <row r="8" spans="1:8">
      <c r="B8" s="107"/>
      <c r="C8" s="108"/>
      <c r="D8" s="92">
        <f ca="1">D7-543</f>
        <v>2010</v>
      </c>
      <c r="E8" s="92">
        <f t="shared" ref="E8:F8" ca="1" si="0">E7-543</f>
        <v>2015</v>
      </c>
      <c r="F8" s="92">
        <f t="shared" ca="1" si="0"/>
        <v>2020</v>
      </c>
      <c r="H8" s="162" t="s">
        <v>97</v>
      </c>
    </row>
    <row r="9" spans="1:8">
      <c r="B9" s="109" t="s">
        <v>68</v>
      </c>
      <c r="C9" s="110"/>
      <c r="D9" s="40">
        <v>70.59</v>
      </c>
      <c r="E9" s="40">
        <v>71.930000000000007</v>
      </c>
      <c r="F9" s="40">
        <v>73.28</v>
      </c>
      <c r="H9" s="161" t="s">
        <v>95</v>
      </c>
    </row>
    <row r="10" spans="1:8">
      <c r="B10" s="109" t="s">
        <v>69</v>
      </c>
      <c r="C10" s="110"/>
      <c r="D10" s="40">
        <v>77.540000000000006</v>
      </c>
      <c r="E10" s="40">
        <v>78.819999999999993</v>
      </c>
      <c r="F10" s="40">
        <v>80.099999999999994</v>
      </c>
      <c r="H10" s="163" t="s">
        <v>96</v>
      </c>
    </row>
    <row r="13" spans="1:8">
      <c r="A13" s="19" t="s">
        <v>73</v>
      </c>
    </row>
    <row r="14" spans="1:8">
      <c r="A14" s="29" t="s">
        <v>74</v>
      </c>
    </row>
    <row r="15" spans="1:8">
      <c r="A15" s="19"/>
    </row>
    <row r="16" spans="1:8">
      <c r="A16" s="47" t="s">
        <v>35</v>
      </c>
      <c r="B16" s="47" t="s">
        <v>36</v>
      </c>
      <c r="C16" s="47" t="s">
        <v>37</v>
      </c>
    </row>
    <row r="17" spans="1:3">
      <c r="A17" s="111" t="s">
        <v>0</v>
      </c>
      <c r="B17" s="111" t="s">
        <v>1</v>
      </c>
      <c r="C17" s="111" t="s">
        <v>2</v>
      </c>
    </row>
    <row r="18" spans="1:3">
      <c r="A18" s="27">
        <v>0</v>
      </c>
      <c r="B18" s="23">
        <v>5.1000000000000004E-3</v>
      </c>
      <c r="C18" s="23">
        <v>6.0099999999999997E-3</v>
      </c>
    </row>
    <row r="19" spans="1:3">
      <c r="A19" s="27">
        <v>1</v>
      </c>
      <c r="B19" s="23">
        <v>4.4999999999999999E-4</v>
      </c>
      <c r="C19" s="23">
        <v>4.4000000000000002E-4</v>
      </c>
    </row>
    <row r="20" spans="1:3">
      <c r="A20" s="27">
        <v>2</v>
      </c>
      <c r="B20" s="23">
        <v>4.4999999999999999E-4</v>
      </c>
      <c r="C20" s="23">
        <v>4.4000000000000002E-4</v>
      </c>
    </row>
    <row r="21" spans="1:3">
      <c r="A21" s="27">
        <v>3</v>
      </c>
      <c r="B21" s="23">
        <v>4.4999999999999999E-4</v>
      </c>
      <c r="C21" s="23">
        <v>4.4000000000000002E-4</v>
      </c>
    </row>
    <row r="22" spans="1:3">
      <c r="A22" s="27">
        <v>4</v>
      </c>
      <c r="B22" s="23">
        <v>4.4999999999999999E-4</v>
      </c>
      <c r="C22" s="23">
        <v>4.4000000000000002E-4</v>
      </c>
    </row>
    <row r="23" spans="1:3">
      <c r="A23" s="27">
        <v>5</v>
      </c>
      <c r="B23" s="23">
        <v>3.1E-4</v>
      </c>
      <c r="C23" s="23">
        <v>3.1E-4</v>
      </c>
    </row>
    <row r="24" spans="1:3">
      <c r="A24" s="27">
        <v>6</v>
      </c>
      <c r="B24" s="23">
        <v>2.0000000000000001E-4</v>
      </c>
      <c r="C24" s="23">
        <v>2.2000000000000001E-4</v>
      </c>
    </row>
    <row r="25" spans="1:3">
      <c r="A25" s="27">
        <v>7</v>
      </c>
      <c r="B25" s="23">
        <v>1.2E-4</v>
      </c>
      <c r="C25" s="23">
        <v>1.4999999999999999E-4</v>
      </c>
    </row>
    <row r="26" spans="1:3">
      <c r="A26" s="27">
        <v>8</v>
      </c>
      <c r="B26" s="23">
        <v>6.0000000000000002E-5</v>
      </c>
      <c r="C26" s="23">
        <v>1.2E-4</v>
      </c>
    </row>
    <row r="27" spans="1:3">
      <c r="A27" s="27">
        <v>9</v>
      </c>
      <c r="B27" s="23">
        <v>4.0000000000000003E-5</v>
      </c>
      <c r="C27" s="23">
        <v>1E-4</v>
      </c>
    </row>
    <row r="28" spans="1:3">
      <c r="A28" s="27">
        <v>10</v>
      </c>
      <c r="B28" s="23">
        <v>4.0000000000000003E-5</v>
      </c>
      <c r="C28" s="23">
        <v>1E-4</v>
      </c>
    </row>
    <row r="29" spans="1:3">
      <c r="A29" s="27">
        <v>11</v>
      </c>
      <c r="B29" s="23">
        <v>6.9999999999999994E-5</v>
      </c>
      <c r="C29" s="23">
        <v>1.2E-4</v>
      </c>
    </row>
    <row r="30" spans="1:3">
      <c r="A30" s="27">
        <v>12</v>
      </c>
      <c r="B30" s="23">
        <v>1.1E-4</v>
      </c>
      <c r="C30" s="23">
        <v>1.3999999999999999E-4</v>
      </c>
    </row>
    <row r="31" spans="1:3">
      <c r="A31" s="27">
        <v>13</v>
      </c>
      <c r="B31" s="23">
        <v>1.8000000000000001E-4</v>
      </c>
      <c r="C31" s="23">
        <v>1.7000000000000001E-4</v>
      </c>
    </row>
    <row r="32" spans="1:3">
      <c r="A32" s="27">
        <v>14</v>
      </c>
      <c r="B32" s="23">
        <v>2.5999999999999998E-4</v>
      </c>
      <c r="C32" s="23">
        <v>2.1000000000000001E-4</v>
      </c>
    </row>
    <row r="33" spans="1:3">
      <c r="A33" s="27">
        <v>15</v>
      </c>
      <c r="B33" s="23">
        <v>3.6999999999999999E-4</v>
      </c>
      <c r="C33" s="23">
        <v>2.5000000000000001E-4</v>
      </c>
    </row>
    <row r="34" spans="1:3">
      <c r="A34" s="27">
        <v>16</v>
      </c>
      <c r="B34" s="23">
        <v>4.6000000000000001E-4</v>
      </c>
      <c r="C34" s="23">
        <v>2.7999999999999998E-4</v>
      </c>
    </row>
    <row r="35" spans="1:3">
      <c r="A35" s="27">
        <v>17</v>
      </c>
      <c r="B35" s="23">
        <v>5.5000000000000003E-4</v>
      </c>
      <c r="C35" s="23">
        <v>3.1E-4</v>
      </c>
    </row>
    <row r="36" spans="1:3">
      <c r="A36" s="27">
        <v>18</v>
      </c>
      <c r="B36" s="23">
        <v>6.4000000000000005E-4</v>
      </c>
      <c r="C36" s="23">
        <v>3.3E-4</v>
      </c>
    </row>
    <row r="37" spans="1:3">
      <c r="A37" s="27">
        <v>19</v>
      </c>
      <c r="B37" s="23">
        <v>7.2000000000000005E-4</v>
      </c>
      <c r="C37" s="23">
        <v>3.4000000000000002E-4</v>
      </c>
    </row>
    <row r="38" spans="1:3">
      <c r="A38" s="27">
        <v>20</v>
      </c>
      <c r="B38" s="23">
        <v>7.9000000000000001E-4</v>
      </c>
      <c r="C38" s="23">
        <v>3.4000000000000002E-4</v>
      </c>
    </row>
    <row r="39" spans="1:3">
      <c r="A39" s="27">
        <v>21</v>
      </c>
      <c r="B39" s="23">
        <v>8.5999999999999998E-4</v>
      </c>
      <c r="C39" s="23">
        <v>3.5E-4</v>
      </c>
    </row>
    <row r="40" spans="1:3">
      <c r="A40" s="27">
        <v>22</v>
      </c>
      <c r="B40" s="23">
        <v>9.1E-4</v>
      </c>
      <c r="C40" s="23">
        <v>3.6000000000000002E-4</v>
      </c>
    </row>
    <row r="41" spans="1:3">
      <c r="A41" s="27">
        <v>23</v>
      </c>
      <c r="B41" s="23">
        <v>9.5E-4</v>
      </c>
      <c r="C41" s="23">
        <v>3.6999999999999999E-4</v>
      </c>
    </row>
    <row r="42" spans="1:3">
      <c r="A42" s="27">
        <v>24</v>
      </c>
      <c r="B42" s="23">
        <v>9.8999999999999999E-4</v>
      </c>
      <c r="C42" s="23">
        <v>3.8999999999999999E-4</v>
      </c>
    </row>
    <row r="43" spans="1:3">
      <c r="A43" s="27">
        <v>25</v>
      </c>
      <c r="B43" s="23">
        <v>1.0200000000000001E-3</v>
      </c>
      <c r="C43" s="23">
        <v>4.0999999999999999E-4</v>
      </c>
    </row>
    <row r="44" spans="1:3">
      <c r="A44" s="27">
        <v>26</v>
      </c>
      <c r="B44" s="23">
        <v>1.0300000000000001E-3</v>
      </c>
      <c r="C44" s="23">
        <v>4.2999999999999999E-4</v>
      </c>
    </row>
    <row r="45" spans="1:3">
      <c r="A45" s="27">
        <v>27</v>
      </c>
      <c r="B45" s="23">
        <v>1.0300000000000001E-3</v>
      </c>
      <c r="C45" s="23">
        <v>4.4000000000000002E-4</v>
      </c>
    </row>
    <row r="46" spans="1:3">
      <c r="A46" s="27">
        <v>28</v>
      </c>
      <c r="B46" s="23">
        <v>1.0200000000000001E-3</v>
      </c>
      <c r="C46" s="23">
        <v>4.6000000000000001E-4</v>
      </c>
    </row>
    <row r="47" spans="1:3">
      <c r="A47" s="27">
        <v>29</v>
      </c>
      <c r="B47" s="23">
        <v>1.01E-3</v>
      </c>
      <c r="C47" s="23">
        <v>4.8000000000000001E-4</v>
      </c>
    </row>
    <row r="48" spans="1:3">
      <c r="A48" s="27">
        <v>30</v>
      </c>
      <c r="B48" s="23">
        <v>9.7000000000000005E-4</v>
      </c>
      <c r="C48" s="23">
        <v>4.8999999999999998E-4</v>
      </c>
    </row>
    <row r="49" spans="1:3">
      <c r="A49" s="27">
        <v>31</v>
      </c>
      <c r="B49" s="23">
        <v>9.6000000000000002E-4</v>
      </c>
      <c r="C49" s="23">
        <v>5.1999999999999995E-4</v>
      </c>
    </row>
    <row r="50" spans="1:3">
      <c r="A50" s="27">
        <v>32</v>
      </c>
      <c r="B50" s="23">
        <v>9.6000000000000002E-4</v>
      </c>
      <c r="C50" s="23">
        <v>5.5000000000000003E-4</v>
      </c>
    </row>
    <row r="51" spans="1:3">
      <c r="A51" s="27">
        <v>33</v>
      </c>
      <c r="B51" s="23">
        <v>9.7000000000000005E-4</v>
      </c>
      <c r="C51" s="23">
        <v>5.8E-4</v>
      </c>
    </row>
    <row r="52" spans="1:3">
      <c r="A52" s="27">
        <v>34</v>
      </c>
      <c r="B52" s="23">
        <v>9.8999999999999999E-4</v>
      </c>
      <c r="C52" s="23">
        <v>6.3000000000000003E-4</v>
      </c>
    </row>
    <row r="53" spans="1:3">
      <c r="A53" s="27">
        <v>35</v>
      </c>
      <c r="B53" s="23">
        <v>1.0399999999999999E-3</v>
      </c>
      <c r="C53" s="23">
        <v>6.8000000000000005E-4</v>
      </c>
    </row>
    <row r="54" spans="1:3">
      <c r="A54" s="27">
        <v>36</v>
      </c>
      <c r="B54" s="23">
        <v>1.1000000000000001E-3</v>
      </c>
      <c r="C54" s="23">
        <v>7.2999999999999996E-4</v>
      </c>
    </row>
    <row r="55" spans="1:3">
      <c r="A55" s="27">
        <v>37</v>
      </c>
      <c r="B55" s="23">
        <v>1.1800000000000001E-3</v>
      </c>
      <c r="C55" s="23">
        <v>8.0000000000000004E-4</v>
      </c>
    </row>
    <row r="56" spans="1:3">
      <c r="A56" s="27">
        <v>38</v>
      </c>
      <c r="B56" s="23">
        <v>1.2800000000000001E-3</v>
      </c>
      <c r="C56" s="23">
        <v>8.7000000000000001E-4</v>
      </c>
    </row>
    <row r="57" spans="1:3">
      <c r="A57" s="27">
        <v>39</v>
      </c>
      <c r="B57" s="23">
        <v>1.39E-3</v>
      </c>
      <c r="C57" s="23">
        <v>9.5E-4</v>
      </c>
    </row>
    <row r="58" spans="1:3">
      <c r="A58" s="27">
        <v>40</v>
      </c>
      <c r="B58" s="23">
        <v>1.5499999999999999E-3</v>
      </c>
      <c r="C58" s="23">
        <v>1.0399999999999999E-3</v>
      </c>
    </row>
    <row r="59" spans="1:3">
      <c r="A59" s="27">
        <v>41</v>
      </c>
      <c r="B59" s="23">
        <v>1.6999999999999999E-3</v>
      </c>
      <c r="C59" s="23">
        <v>1.1299999999999999E-3</v>
      </c>
    </row>
    <row r="60" spans="1:3">
      <c r="A60" s="27">
        <v>42</v>
      </c>
      <c r="B60" s="23">
        <v>1.8600000000000001E-3</v>
      </c>
      <c r="C60" s="23">
        <v>1.24E-3</v>
      </c>
    </row>
    <row r="61" spans="1:3">
      <c r="A61" s="27">
        <v>43</v>
      </c>
      <c r="B61" s="23">
        <v>2.0300000000000001E-3</v>
      </c>
      <c r="C61" s="23">
        <v>1.3600000000000001E-3</v>
      </c>
    </row>
    <row r="62" spans="1:3">
      <c r="A62" s="27">
        <v>44</v>
      </c>
      <c r="B62" s="23">
        <v>2.2200000000000002E-3</v>
      </c>
      <c r="C62" s="23">
        <v>1.49E-3</v>
      </c>
    </row>
    <row r="63" spans="1:3">
      <c r="A63" s="27">
        <v>45</v>
      </c>
      <c r="B63" s="23">
        <v>2.3800000000000002E-3</v>
      </c>
      <c r="C63" s="23">
        <v>1.6299999999999999E-3</v>
      </c>
    </row>
    <row r="64" spans="1:3">
      <c r="A64" s="27">
        <v>46</v>
      </c>
      <c r="B64" s="23">
        <v>2.64E-3</v>
      </c>
      <c r="C64" s="23">
        <v>1.7799999999999999E-3</v>
      </c>
    </row>
    <row r="65" spans="1:3">
      <c r="A65" s="27">
        <v>47</v>
      </c>
      <c r="B65" s="23">
        <v>2.9499999999999999E-3</v>
      </c>
      <c r="C65" s="23">
        <v>1.9499999999999999E-3</v>
      </c>
    </row>
    <row r="66" spans="1:3">
      <c r="A66" s="27">
        <v>48</v>
      </c>
      <c r="B66" s="23">
        <v>3.3E-3</v>
      </c>
      <c r="C66" s="23">
        <v>2.14E-3</v>
      </c>
    </row>
    <row r="67" spans="1:3">
      <c r="A67" s="27">
        <v>49</v>
      </c>
      <c r="B67" s="23">
        <v>3.6900000000000001E-3</v>
      </c>
      <c r="C67" s="23">
        <v>2.3400000000000001E-3</v>
      </c>
    </row>
    <row r="68" spans="1:3">
      <c r="A68" s="27">
        <v>50</v>
      </c>
      <c r="B68" s="23">
        <v>4.2500000000000003E-3</v>
      </c>
      <c r="C68" s="23">
        <v>2.5799999999999998E-3</v>
      </c>
    </row>
    <row r="69" spans="1:3">
      <c r="A69" s="27">
        <v>51</v>
      </c>
      <c r="B69" s="23">
        <v>4.6899999999999997E-3</v>
      </c>
      <c r="C69" s="23">
        <v>2.8E-3</v>
      </c>
    </row>
    <row r="70" spans="1:3">
      <c r="A70" s="27">
        <v>52</v>
      </c>
      <c r="B70" s="23">
        <v>5.13E-3</v>
      </c>
      <c r="C70" s="23">
        <v>3.0400000000000002E-3</v>
      </c>
    </row>
    <row r="71" spans="1:3">
      <c r="A71" s="27">
        <v>53</v>
      </c>
      <c r="B71" s="23">
        <v>5.5799999999999999E-3</v>
      </c>
      <c r="C71" s="23">
        <v>3.3E-3</v>
      </c>
    </row>
    <row r="72" spans="1:3">
      <c r="A72" s="27">
        <v>54</v>
      </c>
      <c r="B72" s="23">
        <v>6.0400000000000002E-3</v>
      </c>
      <c r="C72" s="23">
        <v>3.5699999999999998E-3</v>
      </c>
    </row>
    <row r="73" spans="1:3">
      <c r="A73" s="27">
        <v>55</v>
      </c>
      <c r="B73" s="23">
        <v>6.4200000000000004E-3</v>
      </c>
      <c r="C73" s="23">
        <v>3.8500000000000001E-3</v>
      </c>
    </row>
    <row r="74" spans="1:3">
      <c r="A74" s="27">
        <v>56</v>
      </c>
      <c r="B74" s="23">
        <v>6.96E-3</v>
      </c>
      <c r="C74" s="23">
        <v>4.1799999999999997E-3</v>
      </c>
    </row>
    <row r="75" spans="1:3">
      <c r="A75" s="27">
        <v>57</v>
      </c>
      <c r="B75" s="23">
        <v>7.5799999999999999E-3</v>
      </c>
      <c r="C75" s="23">
        <v>4.5399999999999998E-3</v>
      </c>
    </row>
    <row r="76" spans="1:3">
      <c r="A76" s="27">
        <v>58</v>
      </c>
      <c r="B76" s="23">
        <v>8.2699999999999996E-3</v>
      </c>
      <c r="C76" s="23">
        <v>4.96E-3</v>
      </c>
    </row>
    <row r="77" spans="1:3">
      <c r="A77" s="27">
        <v>59</v>
      </c>
      <c r="B77" s="23">
        <v>9.0699999999999999E-3</v>
      </c>
      <c r="C77" s="23">
        <v>5.4200000000000003E-3</v>
      </c>
    </row>
    <row r="78" spans="1:3">
      <c r="A78" s="27">
        <v>60</v>
      </c>
      <c r="B78" s="23">
        <v>1.005E-2</v>
      </c>
      <c r="C78" s="23">
        <v>6.0099999999999997E-3</v>
      </c>
    </row>
    <row r="79" spans="1:3">
      <c r="A79" s="27">
        <v>61</v>
      </c>
      <c r="B79" s="23">
        <v>1.102E-2</v>
      </c>
      <c r="C79" s="23">
        <v>6.5799999999999999E-3</v>
      </c>
    </row>
    <row r="80" spans="1:3">
      <c r="A80" s="27">
        <v>62</v>
      </c>
      <c r="B80" s="23">
        <v>1.208E-2</v>
      </c>
      <c r="C80" s="23">
        <v>7.1900000000000002E-3</v>
      </c>
    </row>
    <row r="81" spans="1:3">
      <c r="A81" s="27">
        <v>63</v>
      </c>
      <c r="B81" s="23">
        <v>1.325E-2</v>
      </c>
      <c r="C81" s="23">
        <v>7.8799999999999999E-3</v>
      </c>
    </row>
    <row r="82" spans="1:3">
      <c r="A82" s="27">
        <v>64</v>
      </c>
      <c r="B82" s="23">
        <v>1.453E-2</v>
      </c>
      <c r="C82" s="23">
        <v>8.6499999999999997E-3</v>
      </c>
    </row>
    <row r="83" spans="1:3">
      <c r="A83" s="27">
        <v>65</v>
      </c>
      <c r="B83" s="23">
        <v>1.6029999999999999E-2</v>
      </c>
      <c r="C83" s="23">
        <v>9.4999999999999998E-3</v>
      </c>
    </row>
    <row r="84" spans="1:3">
      <c r="A84" s="27">
        <v>66</v>
      </c>
      <c r="B84" s="23">
        <v>1.7579999999999998E-2</v>
      </c>
      <c r="C84" s="23">
        <v>1.0500000000000001E-2</v>
      </c>
    </row>
    <row r="85" spans="1:3">
      <c r="A85" s="27">
        <v>67</v>
      </c>
      <c r="B85" s="23">
        <v>1.9290000000000002E-2</v>
      </c>
      <c r="C85" s="23">
        <v>1.166E-2</v>
      </c>
    </row>
    <row r="86" spans="1:3">
      <c r="A86" s="27">
        <v>68</v>
      </c>
      <c r="B86" s="23">
        <v>2.12E-2</v>
      </c>
      <c r="C86" s="23">
        <v>1.3010000000000001E-2</v>
      </c>
    </row>
    <row r="87" spans="1:3">
      <c r="A87" s="27">
        <v>69</v>
      </c>
      <c r="B87" s="23">
        <v>2.3349999999999999E-2</v>
      </c>
      <c r="C87" s="23">
        <v>1.4579999999999999E-2</v>
      </c>
    </row>
    <row r="88" spans="1:3">
      <c r="A88" s="27">
        <v>70</v>
      </c>
      <c r="B88" s="23">
        <v>2.5499999999999998E-2</v>
      </c>
      <c r="C88" s="23">
        <v>1.6420000000000001E-2</v>
      </c>
    </row>
    <row r="89" spans="1:3">
      <c r="A89" s="27">
        <v>71</v>
      </c>
      <c r="B89" s="23">
        <v>2.836E-2</v>
      </c>
      <c r="C89" s="23">
        <v>1.8519999999999998E-2</v>
      </c>
    </row>
    <row r="90" spans="1:3">
      <c r="A90" s="27">
        <v>72</v>
      </c>
      <c r="B90" s="23">
        <v>3.1690000000000003E-2</v>
      </c>
      <c r="C90" s="23">
        <v>2.0930000000000001E-2</v>
      </c>
    </row>
    <row r="91" spans="1:3">
      <c r="A91" s="27">
        <v>73</v>
      </c>
      <c r="B91" s="23">
        <v>3.5529999999999999E-2</v>
      </c>
      <c r="C91" s="23">
        <v>2.3689999999999999E-2</v>
      </c>
    </row>
    <row r="92" spans="1:3">
      <c r="A92" s="27">
        <v>74</v>
      </c>
      <c r="B92" s="23">
        <v>3.9910000000000001E-2</v>
      </c>
      <c r="C92" s="23">
        <v>2.6859999999999998E-2</v>
      </c>
    </row>
    <row r="93" spans="1:3">
      <c r="A93" s="27">
        <v>75</v>
      </c>
      <c r="B93" s="23">
        <v>4.5109999999999997E-2</v>
      </c>
      <c r="C93" s="23">
        <v>3.039E-2</v>
      </c>
    </row>
    <row r="94" spans="1:3">
      <c r="A94" s="27">
        <v>76</v>
      </c>
      <c r="B94" s="23">
        <v>5.0549999999999998E-2</v>
      </c>
      <c r="C94" s="23">
        <v>3.4529999999999998E-2</v>
      </c>
    </row>
    <row r="95" spans="1:3">
      <c r="A95" s="27">
        <v>77</v>
      </c>
      <c r="B95" s="23">
        <v>5.6489999999999999E-2</v>
      </c>
      <c r="C95" s="23">
        <v>3.925E-2</v>
      </c>
    </row>
    <row r="96" spans="1:3">
      <c r="A96" s="27">
        <v>78</v>
      </c>
      <c r="B96" s="23">
        <v>6.2969999999999998E-2</v>
      </c>
      <c r="C96" s="23">
        <v>4.4580000000000002E-2</v>
      </c>
    </row>
    <row r="97" spans="1:3">
      <c r="A97" s="27">
        <v>79</v>
      </c>
      <c r="B97" s="23">
        <v>7.0010000000000003E-2</v>
      </c>
      <c r="C97" s="23">
        <v>5.058E-2</v>
      </c>
    </row>
    <row r="98" spans="1:3">
      <c r="A98" s="27">
        <v>80</v>
      </c>
      <c r="B98" s="23">
        <v>7.7560000000000004E-2</v>
      </c>
      <c r="C98" s="23">
        <v>5.7349999999999998E-2</v>
      </c>
    </row>
    <row r="99" spans="1:3">
      <c r="A99" s="27">
        <v>81</v>
      </c>
      <c r="B99" s="23">
        <v>8.5860000000000006E-2</v>
      </c>
      <c r="C99" s="23">
        <v>6.4750000000000002E-2</v>
      </c>
    </row>
    <row r="100" spans="1:3">
      <c r="A100" s="27">
        <v>82</v>
      </c>
      <c r="B100" s="23">
        <v>9.4839999999999994E-2</v>
      </c>
      <c r="C100" s="23">
        <v>7.2889999999999996E-2</v>
      </c>
    </row>
    <row r="101" spans="1:3">
      <c r="A101" s="27">
        <v>83</v>
      </c>
      <c r="B101" s="23">
        <v>0.10453999999999999</v>
      </c>
      <c r="C101" s="23">
        <v>8.1809999999999994E-2</v>
      </c>
    </row>
    <row r="102" spans="1:3">
      <c r="A102" s="27">
        <v>84</v>
      </c>
      <c r="B102" s="23">
        <v>0.11498999999999999</v>
      </c>
      <c r="C102" s="23">
        <v>9.1550000000000006E-2</v>
      </c>
    </row>
    <row r="103" spans="1:3">
      <c r="A103" s="27">
        <v>85</v>
      </c>
      <c r="B103" s="23">
        <v>0.12617999999999999</v>
      </c>
      <c r="C103" s="23">
        <v>0.10202</v>
      </c>
    </row>
    <row r="104" spans="1:3">
      <c r="A104" s="27">
        <v>86</v>
      </c>
      <c r="B104" s="23">
        <v>0.13822000000000001</v>
      </c>
      <c r="C104" s="23">
        <v>0.11351</v>
      </c>
    </row>
    <row r="105" spans="1:3">
      <c r="A105" s="27">
        <v>87</v>
      </c>
      <c r="B105" s="23">
        <v>0.15107999999999999</v>
      </c>
      <c r="C105" s="23">
        <v>0.12594</v>
      </c>
    </row>
    <row r="106" spans="1:3">
      <c r="A106" s="27">
        <v>88</v>
      </c>
      <c r="B106" s="23">
        <v>0.16478999999999999</v>
      </c>
      <c r="C106" s="23">
        <v>0.13932</v>
      </c>
    </row>
    <row r="107" spans="1:3">
      <c r="A107" s="27">
        <v>89</v>
      </c>
      <c r="B107" s="23">
        <v>0.17932999999999999</v>
      </c>
      <c r="C107" s="23">
        <v>0.15365000000000001</v>
      </c>
    </row>
    <row r="108" spans="1:3">
      <c r="A108" s="27">
        <v>90</v>
      </c>
      <c r="B108" s="23">
        <v>0.19502</v>
      </c>
      <c r="C108" s="23">
        <v>0.16936999999999999</v>
      </c>
    </row>
    <row r="109" spans="1:3">
      <c r="A109" s="27">
        <v>91</v>
      </c>
      <c r="B109" s="23">
        <v>0.21112</v>
      </c>
      <c r="C109" s="23">
        <v>0.18540999999999999</v>
      </c>
    </row>
    <row r="110" spans="1:3">
      <c r="A110" s="27">
        <v>92</v>
      </c>
      <c r="B110" s="23">
        <v>0.22797999999999999</v>
      </c>
      <c r="C110" s="23">
        <v>0.20230999999999999</v>
      </c>
    </row>
    <row r="111" spans="1:3">
      <c r="A111" s="27">
        <v>93</v>
      </c>
      <c r="B111" s="23">
        <v>0.24562</v>
      </c>
      <c r="C111" s="23">
        <v>0.22009000000000001</v>
      </c>
    </row>
    <row r="112" spans="1:3">
      <c r="A112" s="27">
        <v>94</v>
      </c>
      <c r="B112" s="23">
        <v>0.26406000000000002</v>
      </c>
      <c r="C112" s="23">
        <v>0.23874999999999999</v>
      </c>
    </row>
    <row r="113" spans="1:3">
      <c r="A113" s="27">
        <v>95</v>
      </c>
      <c r="B113" s="23">
        <v>0.28327999999999998</v>
      </c>
      <c r="C113" s="23">
        <v>0.25830999999999998</v>
      </c>
    </row>
    <row r="114" spans="1:3">
      <c r="A114" s="27">
        <v>96</v>
      </c>
      <c r="B114" s="23">
        <v>0.30330000000000001</v>
      </c>
      <c r="C114" s="23">
        <v>0.27877000000000002</v>
      </c>
    </row>
    <row r="115" spans="1:3">
      <c r="A115" s="27">
        <v>97</v>
      </c>
      <c r="B115" s="23">
        <v>0.32408999999999999</v>
      </c>
      <c r="C115" s="23">
        <v>0.30013000000000001</v>
      </c>
    </row>
    <row r="116" spans="1:3">
      <c r="A116" s="27">
        <v>98</v>
      </c>
      <c r="B116" s="23">
        <v>0.34566000000000002</v>
      </c>
      <c r="C116" s="23">
        <v>0.32239000000000001</v>
      </c>
    </row>
    <row r="117" spans="1:3">
      <c r="A117" s="27">
        <v>99</v>
      </c>
      <c r="B117" s="23">
        <v>0.36797000000000002</v>
      </c>
      <c r="C117" s="23">
        <v>0.34551999999999999</v>
      </c>
    </row>
    <row r="118" spans="1:3">
      <c r="A118" s="27">
        <v>100</v>
      </c>
      <c r="B118" s="23">
        <v>1</v>
      </c>
      <c r="C118" s="23">
        <v>1</v>
      </c>
    </row>
  </sheetData>
  <sheetProtection password="CC3D" sheet="1" objects="1" scenarios="1"/>
  <mergeCells count="4">
    <mergeCell ref="E3:F3"/>
    <mergeCell ref="B7:C8"/>
    <mergeCell ref="B9:C9"/>
    <mergeCell ref="B10:C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H23" sqref="H23"/>
    </sheetView>
  </sheetViews>
  <sheetFormatPr defaultRowHeight="12.75"/>
  <cols>
    <col min="1" max="1" width="12.125" style="18" customWidth="1"/>
    <col min="2" max="16384" width="9" style="18"/>
  </cols>
  <sheetData>
    <row r="1" spans="1:12" ht="14.25">
      <c r="A1" s="30" t="s">
        <v>77</v>
      </c>
    </row>
    <row r="3" spans="1:12">
      <c r="A3" s="46" t="s">
        <v>41</v>
      </c>
      <c r="B3" s="156">
        <f ca="1">Population!$C$4</f>
        <v>2553</v>
      </c>
      <c r="C3" s="47">
        <f ca="1">B3+1</f>
        <v>2554</v>
      </c>
      <c r="D3" s="47">
        <f t="shared" ref="D3:L3" ca="1" si="0">C3+1</f>
        <v>2555</v>
      </c>
      <c r="E3" s="47">
        <f t="shared" ca="1" si="0"/>
        <v>2556</v>
      </c>
      <c r="F3" s="47">
        <f t="shared" ca="1" si="0"/>
        <v>2557</v>
      </c>
      <c r="G3" s="156">
        <f t="shared" ca="1" si="0"/>
        <v>2558</v>
      </c>
      <c r="H3" s="47">
        <f t="shared" ca="1" si="0"/>
        <v>2559</v>
      </c>
      <c r="I3" s="47">
        <f t="shared" ca="1" si="0"/>
        <v>2560</v>
      </c>
      <c r="J3" s="47">
        <f t="shared" ca="1" si="0"/>
        <v>2561</v>
      </c>
      <c r="K3" s="47">
        <f t="shared" ca="1" si="0"/>
        <v>2562</v>
      </c>
      <c r="L3" s="156">
        <f t="shared" ca="1" si="0"/>
        <v>2563</v>
      </c>
    </row>
    <row r="4" spans="1:12">
      <c r="A4" s="48" t="s">
        <v>42</v>
      </c>
      <c r="B4" s="157">
        <f ca="1">B3-543</f>
        <v>2010</v>
      </c>
      <c r="C4" s="48">
        <f t="shared" ref="C4:L4" ca="1" si="1">C3-543</f>
        <v>2011</v>
      </c>
      <c r="D4" s="48">
        <f t="shared" ca="1" si="1"/>
        <v>2012</v>
      </c>
      <c r="E4" s="48">
        <f t="shared" ca="1" si="1"/>
        <v>2013</v>
      </c>
      <c r="F4" s="48">
        <f t="shared" ca="1" si="1"/>
        <v>2014</v>
      </c>
      <c r="G4" s="157">
        <f t="shared" ca="1" si="1"/>
        <v>2015</v>
      </c>
      <c r="H4" s="48">
        <f t="shared" ca="1" si="1"/>
        <v>2016</v>
      </c>
      <c r="I4" s="48">
        <f t="shared" ca="1" si="1"/>
        <v>2017</v>
      </c>
      <c r="J4" s="48">
        <f t="shared" ca="1" si="1"/>
        <v>2018</v>
      </c>
      <c r="K4" s="48">
        <f t="shared" ca="1" si="1"/>
        <v>2019</v>
      </c>
      <c r="L4" s="157">
        <f t="shared" ca="1" si="1"/>
        <v>2020</v>
      </c>
    </row>
    <row r="5" spans="1:12">
      <c r="A5" s="112">
        <v>0</v>
      </c>
      <c r="B5" s="158">
        <f>'Mortality Table'!K10</f>
        <v>8.4468050199938624E-3</v>
      </c>
      <c r="C5" s="23">
        <f>EXP((4*LN(B5)+1*LN(G5))/5)</f>
        <v>8.2504216734048032E-3</v>
      </c>
      <c r="D5" s="23">
        <f>EXP((3*LN(B5)+2*LN(G5))/5)</f>
        <v>8.0586041263963383E-3</v>
      </c>
      <c r="E5" s="23">
        <f>EXP((2*LN(B5)+3*LN(G5))/5)</f>
        <v>7.8712462267606746E-3</v>
      </c>
      <c r="F5" s="23">
        <f>EXP((1*LN(B5)+4*LN(G5))/5)</f>
        <v>7.6882442902676661E-3</v>
      </c>
      <c r="G5" s="158">
        <f>'Mortality Table'!L10</f>
        <v>7.5094970432857538E-3</v>
      </c>
      <c r="H5" s="23">
        <f>EXP((4*LN(G5)+1*LN(L5))/5)</f>
        <v>7.3318585323443736E-3</v>
      </c>
      <c r="I5" s="23">
        <f>EXP((3*LN(G5)+2*LN(L5))/5)</f>
        <v>7.1584220925120963E-3</v>
      </c>
      <c r="J5" s="23">
        <f>EXP((2*LN(G5)+3*LN(L5))/5)</f>
        <v>6.9890883230367268E-3</v>
      </c>
      <c r="K5" s="23">
        <f>EXP((1*LN(G5)+4*LN(L5))/5)</f>
        <v>6.8237601745088474E-3</v>
      </c>
      <c r="L5" s="158">
        <f>'Mortality Table'!M10</f>
        <v>6.6623428932403731E-3</v>
      </c>
    </row>
    <row r="6" spans="1:12">
      <c r="A6" s="112">
        <v>1</v>
      </c>
      <c r="B6" s="158">
        <f>'Mortality Table'!K11</f>
        <v>7.4530632529357598E-4</v>
      </c>
      <c r="C6" s="23">
        <f t="shared" ref="C6:C69" si="2">EXP((4*LN(B6)+1*LN(G6))/5)</f>
        <v>7.2797838294748265E-4</v>
      </c>
      <c r="D6" s="23">
        <f t="shared" ref="D6:D69" si="3">EXP((3*LN(B6)+2*LN(G6))/5)</f>
        <v>7.1105330527026535E-4</v>
      </c>
      <c r="E6" s="23">
        <f t="shared" ref="E6:E69" si="4">EXP((2*LN(B6)+3*LN(G6))/5)</f>
        <v>6.9452172589064786E-4</v>
      </c>
      <c r="F6" s="23">
        <f t="shared" ref="F6:F69" si="5">EXP((1*LN(B6)+4*LN(G6))/5)</f>
        <v>6.7837449620008832E-4</v>
      </c>
      <c r="G6" s="158">
        <f>'Mortality Table'!L11</f>
        <v>6.6260268028991943E-4</v>
      </c>
      <c r="H6" s="23">
        <f t="shared" ref="H6:H69" si="6">EXP((4*LN(G6)+1*LN(L6))/5)</f>
        <v>6.4692869403038596E-4</v>
      </c>
      <c r="I6" s="23">
        <f t="shared" ref="I6:I69" si="7">EXP((3*LN(G6)+2*LN(L6))/5)</f>
        <v>6.3162547875106735E-4</v>
      </c>
      <c r="J6" s="23">
        <f t="shared" ref="J6:J69" si="8">EXP((2*LN(G6)+3*LN(L6))/5)</f>
        <v>6.1668426379735835E-4</v>
      </c>
      <c r="K6" s="23">
        <f t="shared" ref="K6:K69" si="9">EXP((1*LN(G6)+4*LN(L6))/5)</f>
        <v>6.0209648598607483E-4</v>
      </c>
      <c r="L6" s="158">
        <f>'Mortality Table'!M11</f>
        <v>5.8785378469767993E-4</v>
      </c>
    </row>
    <row r="7" spans="1:12">
      <c r="A7" s="112">
        <v>2</v>
      </c>
      <c r="B7" s="158">
        <f>'Mortality Table'!K12</f>
        <v>7.4530632529357598E-4</v>
      </c>
      <c r="C7" s="23">
        <f t="shared" si="2"/>
        <v>7.2797838294748265E-4</v>
      </c>
      <c r="D7" s="23">
        <f t="shared" si="3"/>
        <v>7.1105330527026535E-4</v>
      </c>
      <c r="E7" s="23">
        <f t="shared" si="4"/>
        <v>6.9452172589064786E-4</v>
      </c>
      <c r="F7" s="23">
        <f t="shared" si="5"/>
        <v>6.7837449620008832E-4</v>
      </c>
      <c r="G7" s="158">
        <f>'Mortality Table'!L12</f>
        <v>6.6260268028991943E-4</v>
      </c>
      <c r="H7" s="23">
        <f t="shared" si="6"/>
        <v>6.4692869403038596E-4</v>
      </c>
      <c r="I7" s="23">
        <f t="shared" si="7"/>
        <v>6.3162547875106735E-4</v>
      </c>
      <c r="J7" s="23">
        <f t="shared" si="8"/>
        <v>6.1668426379735835E-4</v>
      </c>
      <c r="K7" s="23">
        <f t="shared" si="9"/>
        <v>6.0209648598607483E-4</v>
      </c>
      <c r="L7" s="158">
        <f>'Mortality Table'!M12</f>
        <v>5.8785378469767993E-4</v>
      </c>
    </row>
    <row r="8" spans="1:12">
      <c r="A8" s="112">
        <v>3</v>
      </c>
      <c r="B8" s="158">
        <f>'Mortality Table'!K13</f>
        <v>7.4530632529357598E-4</v>
      </c>
      <c r="C8" s="23">
        <f t="shared" si="2"/>
        <v>7.2797838294748265E-4</v>
      </c>
      <c r="D8" s="23">
        <f t="shared" si="3"/>
        <v>7.1105330527026535E-4</v>
      </c>
      <c r="E8" s="23">
        <f t="shared" si="4"/>
        <v>6.9452172589064786E-4</v>
      </c>
      <c r="F8" s="23">
        <f t="shared" si="5"/>
        <v>6.7837449620008832E-4</v>
      </c>
      <c r="G8" s="158">
        <f>'Mortality Table'!L13</f>
        <v>6.6260268028991943E-4</v>
      </c>
      <c r="H8" s="23">
        <f t="shared" si="6"/>
        <v>6.4692869403038596E-4</v>
      </c>
      <c r="I8" s="23">
        <f t="shared" si="7"/>
        <v>6.3162547875106735E-4</v>
      </c>
      <c r="J8" s="23">
        <f t="shared" si="8"/>
        <v>6.1668426379735835E-4</v>
      </c>
      <c r="K8" s="23">
        <f t="shared" si="9"/>
        <v>6.0209648598607483E-4</v>
      </c>
      <c r="L8" s="158">
        <f>'Mortality Table'!M13</f>
        <v>5.8785378469767993E-4</v>
      </c>
    </row>
    <row r="9" spans="1:12">
      <c r="A9" s="112">
        <v>4</v>
      </c>
      <c r="B9" s="158">
        <f>'Mortality Table'!K14</f>
        <v>7.4530632529357598E-4</v>
      </c>
      <c r="C9" s="23">
        <f t="shared" si="2"/>
        <v>7.2797838294748265E-4</v>
      </c>
      <c r="D9" s="23">
        <f t="shared" si="3"/>
        <v>7.1105330527026535E-4</v>
      </c>
      <c r="E9" s="23">
        <f t="shared" si="4"/>
        <v>6.9452172589064786E-4</v>
      </c>
      <c r="F9" s="23">
        <f t="shared" si="5"/>
        <v>6.7837449620008832E-4</v>
      </c>
      <c r="G9" s="158">
        <f>'Mortality Table'!L14</f>
        <v>6.6260268028991943E-4</v>
      </c>
      <c r="H9" s="23">
        <f t="shared" si="6"/>
        <v>6.4692869403038596E-4</v>
      </c>
      <c r="I9" s="23">
        <f t="shared" si="7"/>
        <v>6.3162547875106735E-4</v>
      </c>
      <c r="J9" s="23">
        <f t="shared" si="8"/>
        <v>6.1668426379735835E-4</v>
      </c>
      <c r="K9" s="23">
        <f t="shared" si="9"/>
        <v>6.0209648598607483E-4</v>
      </c>
      <c r="L9" s="158">
        <f>'Mortality Table'!M14</f>
        <v>5.8785378469767993E-4</v>
      </c>
    </row>
    <row r="10" spans="1:12">
      <c r="A10" s="112">
        <v>5</v>
      </c>
      <c r="B10" s="158">
        <f>'Mortality Table'!K15</f>
        <v>5.1343324631335241E-4</v>
      </c>
      <c r="C10" s="23">
        <f t="shared" si="2"/>
        <v>5.0149621936382196E-4</v>
      </c>
      <c r="D10" s="23">
        <f t="shared" si="3"/>
        <v>4.8983672140840459E-4</v>
      </c>
      <c r="E10" s="23">
        <f t="shared" si="4"/>
        <v>4.7844830005800196E-4</v>
      </c>
      <c r="F10" s="23">
        <f t="shared" si="5"/>
        <v>4.6732465293783864E-4</v>
      </c>
      <c r="G10" s="158">
        <f>'Mortality Table'!L15</f>
        <v>4.5645962419972228E-4</v>
      </c>
      <c r="H10" s="23">
        <f t="shared" si="6"/>
        <v>4.4566198922093263E-4</v>
      </c>
      <c r="I10" s="23">
        <f t="shared" si="7"/>
        <v>4.3511977425073539E-4</v>
      </c>
      <c r="J10" s="23">
        <f t="shared" si="8"/>
        <v>4.2482693728262467E-4</v>
      </c>
      <c r="K10" s="23">
        <f t="shared" si="9"/>
        <v>4.1477757923485199E-4</v>
      </c>
      <c r="L10" s="158">
        <f>'Mortality Table'!M15</f>
        <v>4.0496594056951287E-4</v>
      </c>
    </row>
    <row r="11" spans="1:12">
      <c r="A11" s="112">
        <v>6</v>
      </c>
      <c r="B11" s="158">
        <f>'Mortality Table'!K16</f>
        <v>3.3124725568603382E-4</v>
      </c>
      <c r="C11" s="23">
        <f t="shared" si="2"/>
        <v>3.2354594797665882E-4</v>
      </c>
      <c r="D11" s="23">
        <f t="shared" si="3"/>
        <v>3.1602369123122891E-4</v>
      </c>
      <c r="E11" s="23">
        <f t="shared" si="4"/>
        <v>3.0867632261806532E-4</v>
      </c>
      <c r="F11" s="23">
        <f t="shared" si="5"/>
        <v>3.0149977608892825E-4</v>
      </c>
      <c r="G11" s="158">
        <f>'Mortality Table'!L16</f>
        <v>2.944900801288531E-4</v>
      </c>
      <c r="H11" s="23">
        <f t="shared" si="6"/>
        <v>2.8752386401350503E-4</v>
      </c>
      <c r="I11" s="23">
        <f t="shared" si="7"/>
        <v>2.8072243500047424E-4</v>
      </c>
      <c r="J11" s="23">
        <f t="shared" si="8"/>
        <v>2.7408189502104829E-4</v>
      </c>
      <c r="K11" s="23">
        <f t="shared" si="9"/>
        <v>2.6759843821603314E-4</v>
      </c>
      <c r="L11" s="158">
        <f>'Mortality Table'!M16</f>
        <v>2.6126834875452444E-4</v>
      </c>
    </row>
    <row r="12" spans="1:12">
      <c r="A12" s="112">
        <v>7</v>
      </c>
      <c r="B12" s="158">
        <f>'Mortality Table'!K17</f>
        <v>1.9874835341162028E-4</v>
      </c>
      <c r="C12" s="23">
        <f t="shared" si="2"/>
        <v>1.9412756878599567E-4</v>
      </c>
      <c r="D12" s="23">
        <f t="shared" si="3"/>
        <v>1.8961421473873738E-4</v>
      </c>
      <c r="E12" s="23">
        <f t="shared" si="4"/>
        <v>1.8520579357083922E-4</v>
      </c>
      <c r="F12" s="23">
        <f t="shared" si="5"/>
        <v>1.8089986565335698E-4</v>
      </c>
      <c r="G12" s="158">
        <f>'Mortality Table'!L17</f>
        <v>1.7669404807731185E-4</v>
      </c>
      <c r="H12" s="23">
        <f t="shared" si="6"/>
        <v>1.7251431840810305E-4</v>
      </c>
      <c r="I12" s="23">
        <f t="shared" si="7"/>
        <v>1.6843346100028458E-4</v>
      </c>
      <c r="J12" s="23">
        <f t="shared" si="8"/>
        <v>1.64449137012629E-4</v>
      </c>
      <c r="K12" s="23">
        <f t="shared" si="9"/>
        <v>1.6055906292962021E-4</v>
      </c>
      <c r="L12" s="158">
        <f>'Mortality Table'!M17</f>
        <v>1.5676100925271467E-4</v>
      </c>
    </row>
    <row r="13" spans="1:12">
      <c r="A13" s="112">
        <v>8</v>
      </c>
      <c r="B13" s="158">
        <f>'Mortality Table'!K18</f>
        <v>9.9374176705810141E-5</v>
      </c>
      <c r="C13" s="23">
        <f t="shared" si="2"/>
        <v>9.706378439299766E-5</v>
      </c>
      <c r="D13" s="23">
        <f t="shared" si="3"/>
        <v>9.4807107369368674E-5</v>
      </c>
      <c r="E13" s="23">
        <f t="shared" si="4"/>
        <v>9.2602896785419774E-5</v>
      </c>
      <c r="F13" s="23">
        <f t="shared" si="5"/>
        <v>9.0449932826678492E-5</v>
      </c>
      <c r="G13" s="158">
        <f>'Mortality Table'!L18</f>
        <v>8.8347024038655926E-5</v>
      </c>
      <c r="H13" s="23">
        <f t="shared" si="6"/>
        <v>8.625715920405151E-5</v>
      </c>
      <c r="I13" s="23">
        <f t="shared" si="7"/>
        <v>8.4216730500142291E-5</v>
      </c>
      <c r="J13" s="23">
        <f t="shared" si="8"/>
        <v>8.2224568506314484E-5</v>
      </c>
      <c r="K13" s="23">
        <f t="shared" si="9"/>
        <v>8.0279531464809954E-5</v>
      </c>
      <c r="L13" s="158">
        <f>'Mortality Table'!M18</f>
        <v>7.8380504626357334E-5</v>
      </c>
    </row>
    <row r="14" spans="1:12">
      <c r="A14" s="112">
        <v>9</v>
      </c>
      <c r="B14" s="158">
        <f>'Mortality Table'!K19</f>
        <v>6.624945113720677E-5</v>
      </c>
      <c r="C14" s="23">
        <f t="shared" si="2"/>
        <v>6.4709189595331818E-5</v>
      </c>
      <c r="D14" s="23">
        <f t="shared" si="3"/>
        <v>6.3204738246245819E-5</v>
      </c>
      <c r="E14" s="23">
        <f t="shared" si="4"/>
        <v>6.1735264523613115E-5</v>
      </c>
      <c r="F14" s="23">
        <f t="shared" si="5"/>
        <v>6.0299955217785587E-5</v>
      </c>
      <c r="G14" s="158">
        <f>'Mortality Table'!L19</f>
        <v>5.889801602577062E-5</v>
      </c>
      <c r="H14" s="23">
        <f t="shared" si="6"/>
        <v>5.7504772802700946E-5</v>
      </c>
      <c r="I14" s="23">
        <f t="shared" si="7"/>
        <v>5.6144487000094897E-5</v>
      </c>
      <c r="J14" s="23">
        <f t="shared" si="8"/>
        <v>5.48163790042096E-5</v>
      </c>
      <c r="K14" s="23">
        <f t="shared" si="9"/>
        <v>5.3519687643206571E-5</v>
      </c>
      <c r="L14" s="158">
        <f>'Mortality Table'!M19</f>
        <v>5.2253669750904892E-5</v>
      </c>
    </row>
    <row r="15" spans="1:12">
      <c r="A15" s="112">
        <v>10</v>
      </c>
      <c r="B15" s="158">
        <f>'Mortality Table'!K20</f>
        <v>6.624945113720677E-5</v>
      </c>
      <c r="C15" s="23">
        <f t="shared" si="2"/>
        <v>6.4709189595331818E-5</v>
      </c>
      <c r="D15" s="23">
        <f t="shared" si="3"/>
        <v>6.3204738246245819E-5</v>
      </c>
      <c r="E15" s="23">
        <f t="shared" si="4"/>
        <v>6.1735264523613115E-5</v>
      </c>
      <c r="F15" s="23">
        <f t="shared" si="5"/>
        <v>6.0299955217785587E-5</v>
      </c>
      <c r="G15" s="158">
        <f>'Mortality Table'!L20</f>
        <v>5.889801602577062E-5</v>
      </c>
      <c r="H15" s="23">
        <f t="shared" si="6"/>
        <v>5.7504772802700946E-5</v>
      </c>
      <c r="I15" s="23">
        <f t="shared" si="7"/>
        <v>5.6144487000094897E-5</v>
      </c>
      <c r="J15" s="23">
        <f t="shared" si="8"/>
        <v>5.48163790042096E-5</v>
      </c>
      <c r="K15" s="23">
        <f t="shared" si="9"/>
        <v>5.3519687643206571E-5</v>
      </c>
      <c r="L15" s="158">
        <f>'Mortality Table'!M20</f>
        <v>5.2253669750904892E-5</v>
      </c>
    </row>
    <row r="16" spans="1:12">
      <c r="A16" s="112">
        <v>11</v>
      </c>
      <c r="B16" s="158">
        <f>'Mortality Table'!K21</f>
        <v>1.1593653949011181E-4</v>
      </c>
      <c r="C16" s="23">
        <f t="shared" si="2"/>
        <v>1.1324108179183087E-4</v>
      </c>
      <c r="D16" s="23">
        <f t="shared" si="3"/>
        <v>1.1060829193093019E-4</v>
      </c>
      <c r="E16" s="23">
        <f t="shared" si="4"/>
        <v>1.0803671291632293E-4</v>
      </c>
      <c r="F16" s="23">
        <f t="shared" si="5"/>
        <v>1.0552492163112479E-4</v>
      </c>
      <c r="G16" s="158">
        <f>'Mortality Table'!L21</f>
        <v>1.0307152804509856E-4</v>
      </c>
      <c r="H16" s="23">
        <f t="shared" si="6"/>
        <v>1.0063335240472665E-4</v>
      </c>
      <c r="I16" s="23">
        <f t="shared" si="7"/>
        <v>9.8252852250166063E-5</v>
      </c>
      <c r="J16" s="23">
        <f t="shared" si="8"/>
        <v>9.5928663257366788E-5</v>
      </c>
      <c r="K16" s="23">
        <f t="shared" si="9"/>
        <v>9.3659453375611663E-5</v>
      </c>
      <c r="L16" s="158">
        <f>'Mortality Table'!M21</f>
        <v>9.1443922064083545E-5</v>
      </c>
    </row>
    <row r="17" spans="1:12">
      <c r="A17" s="112">
        <v>12</v>
      </c>
      <c r="B17" s="158">
        <f>'Mortality Table'!K22</f>
        <v>1.8218599062731858E-4</v>
      </c>
      <c r="C17" s="23">
        <f t="shared" si="2"/>
        <v>1.7795027138716279E-4</v>
      </c>
      <c r="D17" s="23">
        <f t="shared" si="3"/>
        <v>1.7381303017717601E-4</v>
      </c>
      <c r="E17" s="23">
        <f t="shared" si="4"/>
        <v>1.6977197743993605E-4</v>
      </c>
      <c r="F17" s="23">
        <f t="shared" si="5"/>
        <v>1.6582487684891036E-4</v>
      </c>
      <c r="G17" s="158">
        <f>'Mortality Table'!L22</f>
        <v>1.619695440708692E-4</v>
      </c>
      <c r="H17" s="23">
        <f t="shared" si="6"/>
        <v>1.5813812520742759E-4</v>
      </c>
      <c r="I17" s="23">
        <f t="shared" si="7"/>
        <v>1.5439733925026096E-4</v>
      </c>
      <c r="J17" s="23">
        <f t="shared" si="8"/>
        <v>1.5074504226157638E-4</v>
      </c>
      <c r="K17" s="23">
        <f t="shared" si="9"/>
        <v>1.4717914101881834E-4</v>
      </c>
      <c r="L17" s="158">
        <f>'Mortality Table'!M22</f>
        <v>1.4369759181498843E-4</v>
      </c>
    </row>
    <row r="18" spans="1:12">
      <c r="A18" s="112">
        <v>13</v>
      </c>
      <c r="B18" s="158">
        <f>'Mortality Table'!K23</f>
        <v>2.9812253011743042E-4</v>
      </c>
      <c r="C18" s="23">
        <f t="shared" si="2"/>
        <v>2.9119135317899386E-4</v>
      </c>
      <c r="D18" s="23">
        <f t="shared" si="3"/>
        <v>2.8442132210810639E-4</v>
      </c>
      <c r="E18" s="23">
        <f t="shared" si="4"/>
        <v>2.7780869035625913E-4</v>
      </c>
      <c r="F18" s="23">
        <f t="shared" si="5"/>
        <v>2.7134979848003529E-4</v>
      </c>
      <c r="G18" s="158">
        <f>'Mortality Table'!L23</f>
        <v>2.6504107211596781E-4</v>
      </c>
      <c r="H18" s="23">
        <f t="shared" si="6"/>
        <v>2.587714776121544E-4</v>
      </c>
      <c r="I18" s="23">
        <f t="shared" si="7"/>
        <v>2.5265019150042716E-4</v>
      </c>
      <c r="J18" s="23">
        <f t="shared" si="8"/>
        <v>2.4667370551894333E-4</v>
      </c>
      <c r="K18" s="23">
        <f t="shared" si="9"/>
        <v>2.4083859439443013E-4</v>
      </c>
      <c r="L18" s="158">
        <f>'Mortality Table'!M23</f>
        <v>2.3514151387907199E-4</v>
      </c>
    </row>
    <row r="19" spans="1:12">
      <c r="A19" s="112">
        <v>14</v>
      </c>
      <c r="B19" s="158">
        <f>'Mortality Table'!K24</f>
        <v>4.3062143239184391E-4</v>
      </c>
      <c r="C19" s="23">
        <f t="shared" si="2"/>
        <v>4.2060973236965696E-4</v>
      </c>
      <c r="D19" s="23">
        <f t="shared" si="3"/>
        <v>4.1083079860059765E-4</v>
      </c>
      <c r="E19" s="23">
        <f t="shared" si="4"/>
        <v>4.0127921940348501E-4</v>
      </c>
      <c r="F19" s="23">
        <f t="shared" si="5"/>
        <v>3.9194970891560612E-4</v>
      </c>
      <c r="G19" s="158">
        <f>'Mortality Table'!L24</f>
        <v>3.8283710416750895E-4</v>
      </c>
      <c r="H19" s="23">
        <f t="shared" si="6"/>
        <v>3.7378102321755663E-4</v>
      </c>
      <c r="I19" s="23">
        <f t="shared" si="7"/>
        <v>3.649391655006163E-4</v>
      </c>
      <c r="J19" s="23">
        <f t="shared" si="8"/>
        <v>3.5630646352736219E-4</v>
      </c>
      <c r="K19" s="23">
        <f t="shared" si="9"/>
        <v>3.4787796968084313E-4</v>
      </c>
      <c r="L19" s="158">
        <f>'Mortality Table'!M24</f>
        <v>3.3964885338088171E-4</v>
      </c>
    </row>
    <row r="20" spans="1:12">
      <c r="A20" s="112">
        <v>15</v>
      </c>
      <c r="B20" s="158">
        <f>'Mortality Table'!K25</f>
        <v>6.1280742301916249E-4</v>
      </c>
      <c r="C20" s="23">
        <f t="shared" si="2"/>
        <v>5.9856000375681933E-4</v>
      </c>
      <c r="D20" s="23">
        <f t="shared" si="3"/>
        <v>5.8464382877777398E-4</v>
      </c>
      <c r="E20" s="23">
        <f t="shared" si="4"/>
        <v>5.7105119684342084E-4</v>
      </c>
      <c r="F20" s="23">
        <f t="shared" si="5"/>
        <v>5.5777458576451733E-4</v>
      </c>
      <c r="G20" s="158">
        <f>'Mortality Table'!L25</f>
        <v>5.4480664823837812E-4</v>
      </c>
      <c r="H20" s="23">
        <f t="shared" si="6"/>
        <v>5.3191914842498427E-4</v>
      </c>
      <c r="I20" s="23">
        <f t="shared" si="7"/>
        <v>5.1933650475087696E-4</v>
      </c>
      <c r="J20" s="23">
        <f t="shared" si="8"/>
        <v>5.0705150578893928E-4</v>
      </c>
      <c r="K20" s="23">
        <f t="shared" si="9"/>
        <v>4.9505711069966127E-4</v>
      </c>
      <c r="L20" s="158">
        <f>'Mortality Table'!M25</f>
        <v>4.8334644519587019E-4</v>
      </c>
    </row>
    <row r="21" spans="1:12">
      <c r="A21" s="112">
        <v>16</v>
      </c>
      <c r="B21" s="158">
        <f>'Mortality Table'!K26</f>
        <v>7.6186868807787773E-4</v>
      </c>
      <c r="C21" s="23">
        <f t="shared" si="2"/>
        <v>7.4415568034631643E-4</v>
      </c>
      <c r="D21" s="23">
        <f t="shared" si="3"/>
        <v>7.2685448983182688E-4</v>
      </c>
      <c r="E21" s="23">
        <f t="shared" si="4"/>
        <v>7.0995554202155065E-4</v>
      </c>
      <c r="F21" s="23">
        <f t="shared" si="5"/>
        <v>6.9344948500453421E-4</v>
      </c>
      <c r="G21" s="158">
        <f>'Mortality Table'!L26</f>
        <v>6.7732718429636205E-4</v>
      </c>
      <c r="H21" s="23">
        <f t="shared" si="6"/>
        <v>6.6130488723106198E-4</v>
      </c>
      <c r="I21" s="23">
        <f t="shared" si="7"/>
        <v>6.4566160050109065E-4</v>
      </c>
      <c r="J21" s="23">
        <f t="shared" si="8"/>
        <v>6.3038835854841032E-4</v>
      </c>
      <c r="K21" s="23">
        <f t="shared" si="9"/>
        <v>6.1547640789687665E-4</v>
      </c>
      <c r="L21" s="158">
        <f>'Mortality Table'!M26</f>
        <v>6.0091720213540625E-4</v>
      </c>
    </row>
    <row r="22" spans="1:12">
      <c r="A22" s="112">
        <v>17</v>
      </c>
      <c r="B22" s="158">
        <f>'Mortality Table'!K27</f>
        <v>9.1092995313659297E-4</v>
      </c>
      <c r="C22" s="23">
        <f t="shared" si="2"/>
        <v>8.897513569358133E-4</v>
      </c>
      <c r="D22" s="23">
        <f t="shared" si="3"/>
        <v>8.6906515088587934E-4</v>
      </c>
      <c r="E22" s="23">
        <f t="shared" si="4"/>
        <v>8.4885988719968035E-4</v>
      </c>
      <c r="F22" s="23">
        <f t="shared" si="5"/>
        <v>8.2912438424455337E-4</v>
      </c>
      <c r="G22" s="158">
        <f>'Mortality Table'!L27</f>
        <v>8.0984772035434598E-4</v>
      </c>
      <c r="H22" s="23">
        <f t="shared" si="6"/>
        <v>7.9069062603713872E-4</v>
      </c>
      <c r="I22" s="23">
        <f t="shared" si="7"/>
        <v>7.7198669625130553E-4</v>
      </c>
      <c r="J22" s="23">
        <f t="shared" si="8"/>
        <v>7.5372521130788331E-4</v>
      </c>
      <c r="K22" s="23">
        <f t="shared" si="9"/>
        <v>7.3589570509409105E-4</v>
      </c>
      <c r="L22" s="158">
        <f>'Mortality Table'!M27</f>
        <v>7.1848795907494226E-4</v>
      </c>
    </row>
    <row r="23" spans="1:12">
      <c r="A23" s="112">
        <v>18</v>
      </c>
      <c r="B23" s="158">
        <f>'Mortality Table'!K28</f>
        <v>1.0599912181953083E-3</v>
      </c>
      <c r="C23" s="23">
        <f t="shared" si="2"/>
        <v>1.0353470335253093E-3</v>
      </c>
      <c r="D23" s="23">
        <f t="shared" si="3"/>
        <v>1.0112758119399335E-3</v>
      </c>
      <c r="E23" s="23">
        <f t="shared" si="4"/>
        <v>9.8776423237781005E-4</v>
      </c>
      <c r="F23" s="23">
        <f t="shared" si="5"/>
        <v>9.6479928348457058E-4</v>
      </c>
      <c r="G23" s="158">
        <f>'Mortality Table'!L28</f>
        <v>9.4236825641232991E-4</v>
      </c>
      <c r="H23" s="23">
        <f t="shared" si="6"/>
        <v>9.2007636484321546E-4</v>
      </c>
      <c r="I23" s="23">
        <f t="shared" si="7"/>
        <v>8.9831179200151867E-4</v>
      </c>
      <c r="J23" s="23">
        <f t="shared" si="8"/>
        <v>8.7706206406735468E-4</v>
      </c>
      <c r="K23" s="23">
        <f t="shared" si="9"/>
        <v>8.5631500229130545E-4</v>
      </c>
      <c r="L23" s="158">
        <f>'Mortality Table'!M28</f>
        <v>8.3605871601447827E-4</v>
      </c>
    </row>
    <row r="24" spans="1:12">
      <c r="A24" s="112">
        <v>19</v>
      </c>
      <c r="B24" s="158">
        <f>'Mortality Table'!K29</f>
        <v>1.1924901204697217E-3</v>
      </c>
      <c r="C24" s="23">
        <f t="shared" si="2"/>
        <v>1.1647654127159724E-3</v>
      </c>
      <c r="D24" s="23">
        <f t="shared" si="3"/>
        <v>1.1376852884324247E-3</v>
      </c>
      <c r="E24" s="23">
        <f t="shared" si="4"/>
        <v>1.1112347614250367E-3</v>
      </c>
      <c r="F24" s="23">
        <f t="shared" si="5"/>
        <v>1.0853991939201414E-3</v>
      </c>
      <c r="G24" s="158">
        <f>'Mortality Table'!L29</f>
        <v>1.0601642884638712E-3</v>
      </c>
      <c r="H24" s="23">
        <f t="shared" si="6"/>
        <v>1.0350859104486178E-3</v>
      </c>
      <c r="I24" s="23">
        <f t="shared" si="7"/>
        <v>1.010600766001708E-3</v>
      </c>
      <c r="J24" s="23">
        <f t="shared" si="8"/>
        <v>9.8669482207577354E-4</v>
      </c>
      <c r="K24" s="23">
        <f t="shared" si="9"/>
        <v>9.6335437757771988E-4</v>
      </c>
      <c r="L24" s="158">
        <f>'Mortality Table'!M29</f>
        <v>9.4056605551628796E-4</v>
      </c>
    </row>
    <row r="25" spans="1:12">
      <c r="A25" s="112">
        <v>20</v>
      </c>
      <c r="B25" s="158">
        <f>'Mortality Table'!K30</f>
        <v>1.3084266599598334E-3</v>
      </c>
      <c r="C25" s="23">
        <f t="shared" si="2"/>
        <v>1.2780064945078042E-3</v>
      </c>
      <c r="D25" s="23">
        <f t="shared" si="3"/>
        <v>1.2482935803633537E-3</v>
      </c>
      <c r="E25" s="23">
        <f t="shared" si="4"/>
        <v>1.2192714743413588E-3</v>
      </c>
      <c r="F25" s="23">
        <f t="shared" si="5"/>
        <v>1.1909241155512672E-3</v>
      </c>
      <c r="G25" s="158">
        <f>'Mortality Table'!L30</f>
        <v>1.1632358165089697E-3</v>
      </c>
      <c r="H25" s="23">
        <f t="shared" si="6"/>
        <v>1.1357192628533444E-3</v>
      </c>
      <c r="I25" s="23">
        <f t="shared" si="7"/>
        <v>1.108853618251875E-3</v>
      </c>
      <c r="J25" s="23">
        <f t="shared" si="8"/>
        <v>1.0826234853331413E-3</v>
      </c>
      <c r="K25" s="23">
        <f t="shared" si="9"/>
        <v>1.0570138309533305E-3</v>
      </c>
      <c r="L25" s="158">
        <f>'Mortality Table'!M30</f>
        <v>1.0320099775803714E-3</v>
      </c>
    </row>
    <row r="26" spans="1:12">
      <c r="A26" s="112">
        <v>21</v>
      </c>
      <c r="B26" s="158">
        <f>'Mortality Table'!K31</f>
        <v>1.4243631994499454E-3</v>
      </c>
      <c r="C26" s="23">
        <f t="shared" si="2"/>
        <v>1.3912475762996345E-3</v>
      </c>
      <c r="D26" s="23">
        <f t="shared" si="3"/>
        <v>1.3589018722942844E-3</v>
      </c>
      <c r="E26" s="23">
        <f t="shared" si="4"/>
        <v>1.3273081872576811E-3</v>
      </c>
      <c r="F26" s="23">
        <f t="shared" si="5"/>
        <v>1.2964490371823918E-3</v>
      </c>
      <c r="G26" s="158">
        <f>'Mortality Table'!L31</f>
        <v>1.2663073445540682E-3</v>
      </c>
      <c r="H26" s="23">
        <f t="shared" si="6"/>
        <v>1.2363526152580717E-3</v>
      </c>
      <c r="I26" s="23">
        <f t="shared" si="7"/>
        <v>1.2071064705020385E-3</v>
      </c>
      <c r="J26" s="23">
        <f t="shared" si="8"/>
        <v>1.1785521485905056E-3</v>
      </c>
      <c r="K26" s="23">
        <f t="shared" si="9"/>
        <v>1.1506732843289426E-3</v>
      </c>
      <c r="L26" s="158">
        <f>'Mortality Table'!M31</f>
        <v>1.123453899644455E-3</v>
      </c>
    </row>
    <row r="27" spans="1:12">
      <c r="A27" s="112">
        <v>22</v>
      </c>
      <c r="B27" s="158">
        <f>'Mortality Table'!K32</f>
        <v>1.5071750133714538E-3</v>
      </c>
      <c r="C27" s="23">
        <f t="shared" si="2"/>
        <v>1.4721340632937994E-3</v>
      </c>
      <c r="D27" s="23">
        <f t="shared" si="3"/>
        <v>1.4379077951020918E-3</v>
      </c>
      <c r="E27" s="23">
        <f t="shared" si="4"/>
        <v>1.4044772679121975E-3</v>
      </c>
      <c r="F27" s="23">
        <f t="shared" si="5"/>
        <v>1.3718239812046239E-3</v>
      </c>
      <c r="G27" s="158">
        <f>'Mortality Table'!L32</f>
        <v>1.3399298645862814E-3</v>
      </c>
      <c r="H27" s="23">
        <f t="shared" si="6"/>
        <v>1.3082335812614483E-3</v>
      </c>
      <c r="I27" s="23">
        <f t="shared" si="7"/>
        <v>1.2772870792521571E-3</v>
      </c>
      <c r="J27" s="23">
        <f t="shared" si="8"/>
        <v>1.2470726223457701E-3</v>
      </c>
      <c r="K27" s="23">
        <f t="shared" si="9"/>
        <v>1.217572893882951E-3</v>
      </c>
      <c r="L27" s="158">
        <f>'Mortality Table'!M32</f>
        <v>1.1887709868330862E-3</v>
      </c>
    </row>
    <row r="28" spans="1:12">
      <c r="A28" s="112">
        <v>23</v>
      </c>
      <c r="B28" s="158">
        <f>'Mortality Table'!K33</f>
        <v>1.5734244645086606E-3</v>
      </c>
      <c r="C28" s="23">
        <f t="shared" si="2"/>
        <v>1.5368432528891315E-3</v>
      </c>
      <c r="D28" s="23">
        <f t="shared" si="3"/>
        <v>1.5011125333483366E-3</v>
      </c>
      <c r="E28" s="23">
        <f t="shared" si="4"/>
        <v>1.4662125324358111E-3</v>
      </c>
      <c r="F28" s="23">
        <f t="shared" si="5"/>
        <v>1.4321239364224099E-3</v>
      </c>
      <c r="G28" s="158">
        <f>'Mortality Table'!L33</f>
        <v>1.3988278806120521E-3</v>
      </c>
      <c r="H28" s="23">
        <f t="shared" si="6"/>
        <v>1.3657383540641482E-3</v>
      </c>
      <c r="I28" s="23">
        <f t="shared" si="7"/>
        <v>1.3334315662522547E-3</v>
      </c>
      <c r="J28" s="23">
        <f t="shared" si="8"/>
        <v>1.3018890013499799E-3</v>
      </c>
      <c r="K28" s="23">
        <f t="shared" si="9"/>
        <v>1.2710925815261568E-3</v>
      </c>
      <c r="L28" s="158">
        <f>'Mortality Table'!M33</f>
        <v>1.241024656583991E-3</v>
      </c>
    </row>
    <row r="29" spans="1:12">
      <c r="A29" s="112">
        <v>24</v>
      </c>
      <c r="B29" s="158">
        <f>'Mortality Table'!K34</f>
        <v>1.6396739156458672E-3</v>
      </c>
      <c r="C29" s="23">
        <f t="shared" si="2"/>
        <v>1.6015524424844634E-3</v>
      </c>
      <c r="D29" s="23">
        <f t="shared" si="3"/>
        <v>1.5643172715945823E-3</v>
      </c>
      <c r="E29" s="23">
        <f t="shared" si="4"/>
        <v>1.527947796959424E-3</v>
      </c>
      <c r="F29" s="23">
        <f t="shared" si="5"/>
        <v>1.4924238916401956E-3</v>
      </c>
      <c r="G29" s="158">
        <f>'Mortality Table'!L34</f>
        <v>1.4577258966378228E-3</v>
      </c>
      <c r="H29" s="23">
        <f t="shared" si="6"/>
        <v>1.4232431268668491E-3</v>
      </c>
      <c r="I29" s="23">
        <f t="shared" si="7"/>
        <v>1.389576053252347E-3</v>
      </c>
      <c r="J29" s="23">
        <f t="shared" si="8"/>
        <v>1.3567053803541895E-3</v>
      </c>
      <c r="K29" s="23">
        <f t="shared" si="9"/>
        <v>1.3246122691693634E-3</v>
      </c>
      <c r="L29" s="158">
        <f>'Mortality Table'!M34</f>
        <v>1.2932783263348959E-3</v>
      </c>
    </row>
    <row r="30" spans="1:12">
      <c r="A30" s="112">
        <v>25</v>
      </c>
      <c r="B30" s="158">
        <f>'Mortality Table'!K35</f>
        <v>1.6893610039987726E-3</v>
      </c>
      <c r="C30" s="23">
        <f t="shared" si="2"/>
        <v>1.6500843346809633E-3</v>
      </c>
      <c r="D30" s="23">
        <f t="shared" si="3"/>
        <v>1.611720825279269E-3</v>
      </c>
      <c r="E30" s="23">
        <f t="shared" si="4"/>
        <v>1.5742492453521349E-3</v>
      </c>
      <c r="F30" s="23">
        <f t="shared" si="5"/>
        <v>1.5376488580535329E-3</v>
      </c>
      <c r="G30" s="158">
        <f>'Mortality Table'!L35</f>
        <v>1.5018994086571508E-3</v>
      </c>
      <c r="H30" s="23">
        <f t="shared" si="6"/>
        <v>1.4663717064688745E-3</v>
      </c>
      <c r="I30" s="23">
        <f t="shared" si="7"/>
        <v>1.431684418502419E-3</v>
      </c>
      <c r="J30" s="23">
        <f t="shared" si="8"/>
        <v>1.3978176646073453E-3</v>
      </c>
      <c r="K30" s="23">
        <f t="shared" si="9"/>
        <v>1.3647520349017704E-3</v>
      </c>
      <c r="L30" s="158">
        <f>'Mortality Table'!M35</f>
        <v>1.3324685786480746E-3</v>
      </c>
    </row>
    <row r="31" spans="1:12">
      <c r="A31" s="112">
        <v>26</v>
      </c>
      <c r="B31" s="158">
        <f>'Mortality Table'!K36</f>
        <v>1.7059233667830742E-3</v>
      </c>
      <c r="C31" s="23">
        <f t="shared" si="2"/>
        <v>1.6662616320797954E-3</v>
      </c>
      <c r="D31" s="23">
        <f t="shared" si="3"/>
        <v>1.6275220098408299E-3</v>
      </c>
      <c r="E31" s="23">
        <f t="shared" si="4"/>
        <v>1.5896830614830373E-3</v>
      </c>
      <c r="F31" s="23">
        <f t="shared" si="5"/>
        <v>1.5527238468579802E-3</v>
      </c>
      <c r="G31" s="158">
        <f>'Mortality Table'!L36</f>
        <v>1.5166239126635935E-3</v>
      </c>
      <c r="H31" s="23">
        <f t="shared" si="6"/>
        <v>1.4807478996695491E-3</v>
      </c>
      <c r="I31" s="23">
        <f t="shared" si="7"/>
        <v>1.4457205402524434E-3</v>
      </c>
      <c r="J31" s="23">
        <f t="shared" si="8"/>
        <v>1.4115217593583982E-3</v>
      </c>
      <c r="K31" s="23">
        <f t="shared" si="9"/>
        <v>1.3781319568125716E-3</v>
      </c>
      <c r="L31" s="158">
        <f>'Mortality Table'!M36</f>
        <v>1.3455319960858009E-3</v>
      </c>
    </row>
    <row r="32" spans="1:12">
      <c r="A32" s="112">
        <v>27</v>
      </c>
      <c r="B32" s="158">
        <f>'Mortality Table'!K37</f>
        <v>1.7059233667830742E-3</v>
      </c>
      <c r="C32" s="23">
        <f t="shared" si="2"/>
        <v>1.6662616320797954E-3</v>
      </c>
      <c r="D32" s="23">
        <f t="shared" si="3"/>
        <v>1.6275220098408299E-3</v>
      </c>
      <c r="E32" s="23">
        <f t="shared" si="4"/>
        <v>1.5896830614830373E-3</v>
      </c>
      <c r="F32" s="23">
        <f t="shared" si="5"/>
        <v>1.5527238468579802E-3</v>
      </c>
      <c r="G32" s="158">
        <f>'Mortality Table'!L37</f>
        <v>1.5166239126635935E-3</v>
      </c>
      <c r="H32" s="23">
        <f t="shared" si="6"/>
        <v>1.4807478996695491E-3</v>
      </c>
      <c r="I32" s="23">
        <f t="shared" si="7"/>
        <v>1.4457205402524434E-3</v>
      </c>
      <c r="J32" s="23">
        <f t="shared" si="8"/>
        <v>1.4115217593583982E-3</v>
      </c>
      <c r="K32" s="23">
        <f t="shared" si="9"/>
        <v>1.3781319568125716E-3</v>
      </c>
      <c r="L32" s="158">
        <f>'Mortality Table'!M37</f>
        <v>1.3455319960858009E-3</v>
      </c>
    </row>
    <row r="33" spans="1:12">
      <c r="A33" s="112">
        <v>28</v>
      </c>
      <c r="B33" s="158">
        <f>'Mortality Table'!K38</f>
        <v>1.6893610039987726E-3</v>
      </c>
      <c r="C33" s="23">
        <f t="shared" si="2"/>
        <v>1.6500843346809633E-3</v>
      </c>
      <c r="D33" s="23">
        <f t="shared" si="3"/>
        <v>1.611720825279269E-3</v>
      </c>
      <c r="E33" s="23">
        <f t="shared" si="4"/>
        <v>1.5742492453521349E-3</v>
      </c>
      <c r="F33" s="23">
        <f t="shared" si="5"/>
        <v>1.5376488580535329E-3</v>
      </c>
      <c r="G33" s="158">
        <f>'Mortality Table'!L38</f>
        <v>1.5018994086571508E-3</v>
      </c>
      <c r="H33" s="23">
        <f t="shared" si="6"/>
        <v>1.4663717064688745E-3</v>
      </c>
      <c r="I33" s="23">
        <f t="shared" si="7"/>
        <v>1.431684418502419E-3</v>
      </c>
      <c r="J33" s="23">
        <f t="shared" si="8"/>
        <v>1.3978176646073453E-3</v>
      </c>
      <c r="K33" s="23">
        <f t="shared" si="9"/>
        <v>1.3647520349017704E-3</v>
      </c>
      <c r="L33" s="158">
        <f>'Mortality Table'!M38</f>
        <v>1.3324685786480746E-3</v>
      </c>
    </row>
    <row r="34" spans="1:12">
      <c r="A34" s="112">
        <v>29</v>
      </c>
      <c r="B34" s="158">
        <f>'Mortality Table'!K39</f>
        <v>1.6727986412144707E-3</v>
      </c>
      <c r="C34" s="23">
        <f t="shared" si="2"/>
        <v>1.6339070372821298E-3</v>
      </c>
      <c r="D34" s="23">
        <f t="shared" si="3"/>
        <v>1.5959196407177071E-3</v>
      </c>
      <c r="E34" s="23">
        <f t="shared" si="4"/>
        <v>1.5588154292212311E-3</v>
      </c>
      <c r="F34" s="23">
        <f t="shared" si="5"/>
        <v>1.5225738692490876E-3</v>
      </c>
      <c r="G34" s="158">
        <f>'Mortality Table'!L39</f>
        <v>1.487174904650708E-3</v>
      </c>
      <c r="H34" s="23">
        <f t="shared" si="6"/>
        <v>1.4519955132682016E-3</v>
      </c>
      <c r="I34" s="23">
        <f t="shared" si="7"/>
        <v>1.4176482967523949E-3</v>
      </c>
      <c r="J34" s="23">
        <f t="shared" si="8"/>
        <v>1.3841135698562936E-3</v>
      </c>
      <c r="K34" s="23">
        <f t="shared" si="9"/>
        <v>1.3513721129909684E-3</v>
      </c>
      <c r="L34" s="158">
        <f>'Mortality Table'!M39</f>
        <v>1.3194051612103485E-3</v>
      </c>
    </row>
    <row r="35" spans="1:12">
      <c r="A35" s="112">
        <v>30</v>
      </c>
      <c r="B35" s="158">
        <f>'Mortality Table'!K40</f>
        <v>1.6065491900772639E-3</v>
      </c>
      <c r="C35" s="23">
        <f t="shared" si="2"/>
        <v>1.5691978476867975E-3</v>
      </c>
      <c r="D35" s="23">
        <f t="shared" si="3"/>
        <v>1.5327149024714597E-3</v>
      </c>
      <c r="E35" s="23">
        <f t="shared" si="4"/>
        <v>1.4970801646976175E-3</v>
      </c>
      <c r="F35" s="23">
        <f t="shared" si="5"/>
        <v>1.4622739140313029E-3</v>
      </c>
      <c r="G35" s="158">
        <f>'Mortality Table'!L40</f>
        <v>1.4282768886249375E-3</v>
      </c>
      <c r="H35" s="23">
        <f t="shared" si="6"/>
        <v>1.3944907404654988E-3</v>
      </c>
      <c r="I35" s="23">
        <f t="shared" si="7"/>
        <v>1.361503809752301E-3</v>
      </c>
      <c r="J35" s="23">
        <f t="shared" si="8"/>
        <v>1.3292971908520849E-3</v>
      </c>
      <c r="K35" s="23">
        <f t="shared" si="9"/>
        <v>1.2978524253477602E-3</v>
      </c>
      <c r="L35" s="158">
        <f>'Mortality Table'!M40</f>
        <v>1.2671514914594435E-3</v>
      </c>
    </row>
    <row r="36" spans="1:12">
      <c r="A36" s="112">
        <v>31</v>
      </c>
      <c r="B36" s="158">
        <f>'Mortality Table'!K41</f>
        <v>1.5899868272929623E-3</v>
      </c>
      <c r="C36" s="23">
        <f t="shared" si="2"/>
        <v>1.5530205502879645E-3</v>
      </c>
      <c r="D36" s="23">
        <f t="shared" si="3"/>
        <v>1.5169137179098979E-3</v>
      </c>
      <c r="E36" s="23">
        <f t="shared" si="4"/>
        <v>1.4816463485667142E-3</v>
      </c>
      <c r="F36" s="23">
        <f t="shared" si="5"/>
        <v>1.4471989252268563E-3</v>
      </c>
      <c r="G36" s="158">
        <f>'Mortality Table'!L41</f>
        <v>1.4135523846184948E-3</v>
      </c>
      <c r="H36" s="23">
        <f t="shared" si="6"/>
        <v>1.3801145472648235E-3</v>
      </c>
      <c r="I36" s="23">
        <f t="shared" si="7"/>
        <v>1.3474676880022771E-3</v>
      </c>
      <c r="J36" s="23">
        <f t="shared" si="8"/>
        <v>1.3155930961010322E-3</v>
      </c>
      <c r="K36" s="23">
        <f t="shared" si="9"/>
        <v>1.2844725034369584E-3</v>
      </c>
      <c r="L36" s="158">
        <f>'Mortality Table'!M41</f>
        <v>1.2540880740217173E-3</v>
      </c>
    </row>
    <row r="37" spans="1:12">
      <c r="A37" s="112">
        <v>32</v>
      </c>
      <c r="B37" s="158">
        <f>'Mortality Table'!K42</f>
        <v>1.5899868272929623E-3</v>
      </c>
      <c r="C37" s="23">
        <f t="shared" si="2"/>
        <v>1.5530205502879645E-3</v>
      </c>
      <c r="D37" s="23">
        <f t="shared" si="3"/>
        <v>1.5169137179098979E-3</v>
      </c>
      <c r="E37" s="23">
        <f t="shared" si="4"/>
        <v>1.4816463485667142E-3</v>
      </c>
      <c r="F37" s="23">
        <f t="shared" si="5"/>
        <v>1.4471989252268563E-3</v>
      </c>
      <c r="G37" s="158">
        <f>'Mortality Table'!L42</f>
        <v>1.4135523846184948E-3</v>
      </c>
      <c r="H37" s="23">
        <f t="shared" si="6"/>
        <v>1.3801145472648235E-3</v>
      </c>
      <c r="I37" s="23">
        <f t="shared" si="7"/>
        <v>1.3474676880022771E-3</v>
      </c>
      <c r="J37" s="23">
        <f t="shared" si="8"/>
        <v>1.3155930961010322E-3</v>
      </c>
      <c r="K37" s="23">
        <f t="shared" si="9"/>
        <v>1.2844725034369584E-3</v>
      </c>
      <c r="L37" s="158">
        <f>'Mortality Table'!M42</f>
        <v>1.2540880740217173E-3</v>
      </c>
    </row>
    <row r="38" spans="1:12">
      <c r="A38" s="112">
        <v>33</v>
      </c>
      <c r="B38" s="158">
        <f>'Mortality Table'!K43</f>
        <v>1.6065491900772639E-3</v>
      </c>
      <c r="C38" s="23">
        <f t="shared" si="2"/>
        <v>1.5691978476867975E-3</v>
      </c>
      <c r="D38" s="23">
        <f t="shared" si="3"/>
        <v>1.5327149024714597E-3</v>
      </c>
      <c r="E38" s="23">
        <f t="shared" si="4"/>
        <v>1.4970801646976175E-3</v>
      </c>
      <c r="F38" s="23">
        <f t="shared" si="5"/>
        <v>1.4622739140313029E-3</v>
      </c>
      <c r="G38" s="158">
        <f>'Mortality Table'!L43</f>
        <v>1.4282768886249375E-3</v>
      </c>
      <c r="H38" s="23">
        <f t="shared" si="6"/>
        <v>1.3944907404654988E-3</v>
      </c>
      <c r="I38" s="23">
        <f t="shared" si="7"/>
        <v>1.361503809752301E-3</v>
      </c>
      <c r="J38" s="23">
        <f t="shared" si="8"/>
        <v>1.3292971908520849E-3</v>
      </c>
      <c r="K38" s="23">
        <f t="shared" si="9"/>
        <v>1.2978524253477602E-3</v>
      </c>
      <c r="L38" s="158">
        <f>'Mortality Table'!M43</f>
        <v>1.2671514914594435E-3</v>
      </c>
    </row>
    <row r="39" spans="1:12">
      <c r="A39" s="112">
        <v>34</v>
      </c>
      <c r="B39" s="158">
        <f>'Mortality Table'!K44</f>
        <v>1.6396739156458672E-3</v>
      </c>
      <c r="C39" s="23">
        <f t="shared" si="2"/>
        <v>1.6015524424844634E-3</v>
      </c>
      <c r="D39" s="23">
        <f t="shared" si="3"/>
        <v>1.5643172715945823E-3</v>
      </c>
      <c r="E39" s="23">
        <f t="shared" si="4"/>
        <v>1.527947796959424E-3</v>
      </c>
      <c r="F39" s="23">
        <f t="shared" si="5"/>
        <v>1.4924238916401956E-3</v>
      </c>
      <c r="G39" s="158">
        <f>'Mortality Table'!L44</f>
        <v>1.4577258966378228E-3</v>
      </c>
      <c r="H39" s="23">
        <f t="shared" si="6"/>
        <v>1.4232431268668491E-3</v>
      </c>
      <c r="I39" s="23">
        <f t="shared" si="7"/>
        <v>1.389576053252347E-3</v>
      </c>
      <c r="J39" s="23">
        <f t="shared" si="8"/>
        <v>1.3567053803541895E-3</v>
      </c>
      <c r="K39" s="23">
        <f t="shared" si="9"/>
        <v>1.3246122691693634E-3</v>
      </c>
      <c r="L39" s="158">
        <f>'Mortality Table'!M44</f>
        <v>1.2932783263348959E-3</v>
      </c>
    </row>
    <row r="40" spans="1:12">
      <c r="A40" s="112">
        <v>35</v>
      </c>
      <c r="B40" s="158">
        <f>'Mortality Table'!K45</f>
        <v>1.7224857295673756E-3</v>
      </c>
      <c r="C40" s="23">
        <f t="shared" si="2"/>
        <v>1.6824389294786265E-3</v>
      </c>
      <c r="D40" s="23">
        <f t="shared" si="3"/>
        <v>1.6433231944023908E-3</v>
      </c>
      <c r="E40" s="23">
        <f t="shared" si="4"/>
        <v>1.6051168776139418E-3</v>
      </c>
      <c r="F40" s="23">
        <f t="shared" si="5"/>
        <v>1.5677988356624262E-3</v>
      </c>
      <c r="G40" s="158">
        <f>'Mortality Table'!L45</f>
        <v>1.5313484166700358E-3</v>
      </c>
      <c r="H40" s="23">
        <f t="shared" si="6"/>
        <v>1.4951240928702254E-3</v>
      </c>
      <c r="I40" s="23">
        <f t="shared" si="7"/>
        <v>1.4597566620024667E-3</v>
      </c>
      <c r="J40" s="23">
        <f t="shared" si="8"/>
        <v>1.4252258541094503E-3</v>
      </c>
      <c r="K40" s="23">
        <f t="shared" si="9"/>
        <v>1.3915118787233729E-3</v>
      </c>
      <c r="L40" s="158">
        <f>'Mortality Table'!M45</f>
        <v>1.3585954135235268E-3</v>
      </c>
    </row>
    <row r="41" spans="1:12">
      <c r="A41" s="112">
        <v>36</v>
      </c>
      <c r="B41" s="158">
        <f>'Mortality Table'!K46</f>
        <v>1.8218599062731859E-3</v>
      </c>
      <c r="C41" s="23">
        <f t="shared" si="2"/>
        <v>1.7795027138716268E-3</v>
      </c>
      <c r="D41" s="23">
        <f t="shared" si="3"/>
        <v>1.7381303017717604E-3</v>
      </c>
      <c r="E41" s="23">
        <f t="shared" si="4"/>
        <v>1.6977197743993607E-3</v>
      </c>
      <c r="F41" s="23">
        <f t="shared" si="5"/>
        <v>1.6582487684891054E-3</v>
      </c>
      <c r="G41" s="158">
        <f>'Mortality Table'!L46</f>
        <v>1.619695440708692E-3</v>
      </c>
      <c r="H41" s="23">
        <f t="shared" si="6"/>
        <v>1.5813812520742761E-3</v>
      </c>
      <c r="I41" s="23">
        <f t="shared" si="7"/>
        <v>1.5439733925026085E-3</v>
      </c>
      <c r="J41" s="23">
        <f t="shared" si="8"/>
        <v>1.5074504226157655E-3</v>
      </c>
      <c r="K41" s="23">
        <f t="shared" si="9"/>
        <v>1.4717914101881836E-3</v>
      </c>
      <c r="L41" s="158">
        <f>'Mortality Table'!M46</f>
        <v>1.4369759181498845E-3</v>
      </c>
    </row>
    <row r="42" spans="1:12">
      <c r="A42" s="112">
        <v>37</v>
      </c>
      <c r="B42" s="158">
        <f>'Mortality Table'!K47</f>
        <v>1.9543588085475993E-3</v>
      </c>
      <c r="C42" s="23">
        <f t="shared" si="2"/>
        <v>1.9089210930622906E-3</v>
      </c>
      <c r="D42" s="23">
        <f t="shared" si="3"/>
        <v>1.8645397782642522E-3</v>
      </c>
      <c r="E42" s="23">
        <f t="shared" si="4"/>
        <v>1.8211903034465887E-3</v>
      </c>
      <c r="F42" s="23">
        <f t="shared" si="5"/>
        <v>1.7788486789246769E-3</v>
      </c>
      <c r="G42" s="158">
        <f>'Mortality Table'!L47</f>
        <v>1.7374914727602332E-3</v>
      </c>
      <c r="H42" s="23">
        <f t="shared" si="6"/>
        <v>1.6963907976796796E-3</v>
      </c>
      <c r="I42" s="23">
        <f t="shared" si="7"/>
        <v>1.6562623665027996E-3</v>
      </c>
      <c r="J42" s="23">
        <f t="shared" si="8"/>
        <v>1.6170831806241849E-3</v>
      </c>
      <c r="K42" s="23">
        <f t="shared" si="9"/>
        <v>1.5788307854745956E-3</v>
      </c>
      <c r="L42" s="158">
        <f>'Mortality Table'!M47</f>
        <v>1.5414832576516942E-3</v>
      </c>
    </row>
    <row r="43" spans="1:12">
      <c r="A43" s="112">
        <v>38</v>
      </c>
      <c r="B43" s="158">
        <f>'Mortality Table'!K48</f>
        <v>2.1199824363906166E-3</v>
      </c>
      <c r="C43" s="23">
        <f t="shared" si="2"/>
        <v>2.0706940670506191E-3</v>
      </c>
      <c r="D43" s="23">
        <f t="shared" si="3"/>
        <v>2.0225516238798653E-3</v>
      </c>
      <c r="E43" s="23">
        <f t="shared" si="4"/>
        <v>1.9755284647556205E-3</v>
      </c>
      <c r="F43" s="23">
        <f t="shared" si="5"/>
        <v>1.9295985669691396E-3</v>
      </c>
      <c r="G43" s="158">
        <f>'Mortality Table'!L48</f>
        <v>1.8847365128246598E-3</v>
      </c>
      <c r="H43" s="23">
        <f t="shared" si="6"/>
        <v>1.8401527296864309E-3</v>
      </c>
      <c r="I43" s="23">
        <f t="shared" si="7"/>
        <v>1.7966235840030358E-3</v>
      </c>
      <c r="J43" s="23">
        <f t="shared" si="8"/>
        <v>1.7541241281347078E-3</v>
      </c>
      <c r="K43" s="23">
        <f t="shared" si="9"/>
        <v>1.7126300045826126E-3</v>
      </c>
      <c r="L43" s="158">
        <f>'Mortality Table'!M48</f>
        <v>1.6721174320289565E-3</v>
      </c>
    </row>
    <row r="44" spans="1:12">
      <c r="A44" s="112">
        <v>39</v>
      </c>
      <c r="B44" s="158">
        <f>'Mortality Table'!K49</f>
        <v>2.3021684270179347E-3</v>
      </c>
      <c r="C44" s="23">
        <f t="shared" si="2"/>
        <v>2.2486443384377797E-3</v>
      </c>
      <c r="D44" s="23">
        <f t="shared" si="3"/>
        <v>2.1963646540570413E-3</v>
      </c>
      <c r="E44" s="23">
        <f t="shared" si="4"/>
        <v>2.1453004421955564E-3</v>
      </c>
      <c r="F44" s="23">
        <f t="shared" si="5"/>
        <v>2.0954234438180504E-3</v>
      </c>
      <c r="G44" s="158">
        <f>'Mortality Table'!L49</f>
        <v>2.0467060568955288E-3</v>
      </c>
      <c r="H44" s="23">
        <f t="shared" si="6"/>
        <v>1.9982908548938586E-3</v>
      </c>
      <c r="I44" s="23">
        <f t="shared" si="7"/>
        <v>1.9510209232532967E-3</v>
      </c>
      <c r="J44" s="23">
        <f t="shared" si="8"/>
        <v>1.9048691703962843E-3</v>
      </c>
      <c r="K44" s="23">
        <f t="shared" si="9"/>
        <v>1.8598091456014309E-3</v>
      </c>
      <c r="L44" s="158">
        <f>'Mortality Table'!M49</f>
        <v>1.8158150238439448E-3</v>
      </c>
    </row>
    <row r="45" spans="1:12">
      <c r="A45" s="112">
        <v>40</v>
      </c>
      <c r="B45" s="158">
        <f>'Mortality Table'!K50</f>
        <v>2.5671662315667619E-3</v>
      </c>
      <c r="C45" s="23">
        <f t="shared" si="2"/>
        <v>2.5074810968191076E-3</v>
      </c>
      <c r="D45" s="23">
        <f t="shared" si="3"/>
        <v>2.4491836070420258E-3</v>
      </c>
      <c r="E45" s="23">
        <f t="shared" si="4"/>
        <v>2.3922415002900102E-3</v>
      </c>
      <c r="F45" s="23">
        <f t="shared" si="5"/>
        <v>2.3366232646891937E-3</v>
      </c>
      <c r="G45" s="158">
        <f>'Mortality Table'!L50</f>
        <v>2.2822981209986112E-3</v>
      </c>
      <c r="H45" s="23">
        <f t="shared" si="6"/>
        <v>2.2283099461046633E-3</v>
      </c>
      <c r="I45" s="23">
        <f t="shared" si="7"/>
        <v>2.1755988712536772E-3</v>
      </c>
      <c r="J45" s="23">
        <f t="shared" si="8"/>
        <v>2.1241346864131218E-3</v>
      </c>
      <c r="K45" s="23">
        <f t="shared" si="9"/>
        <v>2.0738878961742563E-3</v>
      </c>
      <c r="L45" s="158">
        <f>'Mortality Table'!M50</f>
        <v>2.0248297028475641E-3</v>
      </c>
    </row>
    <row r="46" spans="1:12">
      <c r="A46" s="112">
        <v>41</v>
      </c>
      <c r="B46" s="158">
        <f>'Mortality Table'!K51</f>
        <v>2.815601673331287E-3</v>
      </c>
      <c r="C46" s="23">
        <f t="shared" si="2"/>
        <v>2.7501405578016047E-3</v>
      </c>
      <c r="D46" s="23">
        <f t="shared" si="3"/>
        <v>2.6862013754654457E-3</v>
      </c>
      <c r="E46" s="23">
        <f t="shared" si="4"/>
        <v>2.6237487422535576E-3</v>
      </c>
      <c r="F46" s="23">
        <f t="shared" si="5"/>
        <v>2.5627480967558877E-3</v>
      </c>
      <c r="G46" s="158">
        <f>'Mortality Table'!L51</f>
        <v>2.5031656810952508E-3</v>
      </c>
      <c r="H46" s="23">
        <f t="shared" si="6"/>
        <v>2.4439528441147903E-3</v>
      </c>
      <c r="I46" s="23">
        <f t="shared" si="7"/>
        <v>2.3861406975040312E-3</v>
      </c>
      <c r="J46" s="23">
        <f t="shared" si="8"/>
        <v>2.3296961076789083E-3</v>
      </c>
      <c r="K46" s="23">
        <f t="shared" si="9"/>
        <v>2.2745867248362816E-3</v>
      </c>
      <c r="L46" s="158">
        <f>'Mortality Table'!M51</f>
        <v>2.2207809644134574E-3</v>
      </c>
    </row>
    <row r="47" spans="1:12">
      <c r="A47" s="112">
        <v>42</v>
      </c>
      <c r="B47" s="158">
        <f>'Mortality Table'!K52</f>
        <v>3.0805994778801147E-3</v>
      </c>
      <c r="C47" s="23">
        <f t="shared" si="2"/>
        <v>3.00897731618293E-3</v>
      </c>
      <c r="D47" s="23">
        <f t="shared" si="3"/>
        <v>2.9390203284504314E-3</v>
      </c>
      <c r="E47" s="23">
        <f t="shared" si="4"/>
        <v>2.8706898003480101E-3</v>
      </c>
      <c r="F47" s="23">
        <f t="shared" si="5"/>
        <v>2.8039479176270306E-3</v>
      </c>
      <c r="G47" s="158">
        <f>'Mortality Table'!L52</f>
        <v>2.7387577451983337E-3</v>
      </c>
      <c r="H47" s="23">
        <f t="shared" si="6"/>
        <v>2.6739719353255946E-3</v>
      </c>
      <c r="I47" s="23">
        <f t="shared" si="7"/>
        <v>2.6107186455044109E-3</v>
      </c>
      <c r="J47" s="23">
        <f t="shared" si="8"/>
        <v>2.5489616236957467E-3</v>
      </c>
      <c r="K47" s="23">
        <f t="shared" si="9"/>
        <v>2.4886654754091085E-3</v>
      </c>
      <c r="L47" s="158">
        <f>'Mortality Table'!M52</f>
        <v>2.4297956434170772E-3</v>
      </c>
    </row>
    <row r="48" spans="1:12">
      <c r="A48" s="112">
        <v>43</v>
      </c>
      <c r="B48" s="158">
        <f>'Mortality Table'!K53</f>
        <v>3.3621596452132431E-3</v>
      </c>
      <c r="C48" s="23">
        <f t="shared" si="2"/>
        <v>3.2839913719630914E-3</v>
      </c>
      <c r="D48" s="23">
        <f t="shared" si="3"/>
        <v>3.2076404659969718E-3</v>
      </c>
      <c r="E48" s="23">
        <f t="shared" si="4"/>
        <v>3.1330646745733669E-3</v>
      </c>
      <c r="F48" s="23">
        <f t="shared" si="5"/>
        <v>3.0602227273026205E-3</v>
      </c>
      <c r="G48" s="158">
        <f>'Mortality Table'!L53</f>
        <v>2.9890743133078588E-3</v>
      </c>
      <c r="H48" s="23">
        <f t="shared" si="6"/>
        <v>2.9183672197370743E-3</v>
      </c>
      <c r="I48" s="23">
        <f t="shared" si="7"/>
        <v>2.849332715254815E-3</v>
      </c>
      <c r="J48" s="23">
        <f t="shared" si="8"/>
        <v>2.7819312344636387E-3</v>
      </c>
      <c r="K48" s="23">
        <f t="shared" si="9"/>
        <v>2.7161241478927374E-3</v>
      </c>
      <c r="L48" s="158">
        <f>'Mortality Table'!M53</f>
        <v>2.6518737398584231E-3</v>
      </c>
    </row>
    <row r="49" spans="1:12">
      <c r="A49" s="112">
        <v>44</v>
      </c>
      <c r="B49" s="158">
        <f>'Mortality Table'!K54</f>
        <v>3.6768445381149756E-3</v>
      </c>
      <c r="C49" s="23">
        <f t="shared" si="2"/>
        <v>3.5913600225409175E-3</v>
      </c>
      <c r="D49" s="23">
        <f t="shared" si="3"/>
        <v>3.5078629726666422E-3</v>
      </c>
      <c r="E49" s="23">
        <f t="shared" si="4"/>
        <v>3.4263071810605294E-3</v>
      </c>
      <c r="F49" s="23">
        <f t="shared" si="5"/>
        <v>3.346647514587102E-3</v>
      </c>
      <c r="G49" s="158">
        <f>'Mortality Table'!L54</f>
        <v>3.2688398894302694E-3</v>
      </c>
      <c r="H49" s="23">
        <f t="shared" si="6"/>
        <v>3.1915148905499041E-3</v>
      </c>
      <c r="I49" s="23">
        <f t="shared" si="7"/>
        <v>3.1160190285052657E-3</v>
      </c>
      <c r="J49" s="23">
        <f t="shared" si="8"/>
        <v>3.0423090347336344E-3</v>
      </c>
      <c r="K49" s="23">
        <f t="shared" si="9"/>
        <v>2.9703426641979691E-3</v>
      </c>
      <c r="L49" s="158">
        <f>'Mortality Table'!M54</f>
        <v>2.9000786711752212E-3</v>
      </c>
    </row>
    <row r="50" spans="1:12">
      <c r="A50" s="112">
        <v>45</v>
      </c>
      <c r="B50" s="158">
        <f>'Mortality Table'!K55</f>
        <v>3.9418423426638028E-3</v>
      </c>
      <c r="C50" s="23">
        <f t="shared" si="2"/>
        <v>3.8501967809222467E-3</v>
      </c>
      <c r="D50" s="23">
        <f t="shared" si="3"/>
        <v>3.7606819256516271E-3</v>
      </c>
      <c r="E50" s="23">
        <f t="shared" si="4"/>
        <v>3.6732482391549806E-3</v>
      </c>
      <c r="F50" s="23">
        <f t="shared" si="5"/>
        <v>3.5878473354582462E-3</v>
      </c>
      <c r="G50" s="158">
        <f>'Mortality Table'!L55</f>
        <v>3.5044319535333518E-3</v>
      </c>
      <c r="H50" s="23">
        <f t="shared" si="6"/>
        <v>3.4215339817607097E-3</v>
      </c>
      <c r="I50" s="23">
        <f t="shared" si="7"/>
        <v>3.3405969765056467E-3</v>
      </c>
      <c r="J50" s="23">
        <f t="shared" si="8"/>
        <v>3.2615745507504745E-3</v>
      </c>
      <c r="K50" s="23">
        <f t="shared" si="9"/>
        <v>3.1844214147707973E-3</v>
      </c>
      <c r="L50" s="158">
        <f>'Mortality Table'!M55</f>
        <v>3.1090933501788411E-3</v>
      </c>
    </row>
    <row r="51" spans="1:12">
      <c r="A51" s="112">
        <v>46</v>
      </c>
      <c r="B51" s="158">
        <f>'Mortality Table'!K56</f>
        <v>4.3724637750556464E-3</v>
      </c>
      <c r="C51" s="23">
        <f t="shared" si="2"/>
        <v>4.270806513291898E-3</v>
      </c>
      <c r="D51" s="23">
        <f t="shared" si="3"/>
        <v>4.1715127242522229E-3</v>
      </c>
      <c r="E51" s="23">
        <f t="shared" si="4"/>
        <v>4.0745274585584678E-3</v>
      </c>
      <c r="F51" s="23">
        <f t="shared" si="5"/>
        <v>3.9797970443738511E-3</v>
      </c>
      <c r="G51" s="158">
        <f>'Mortality Table'!L56</f>
        <v>3.8872690577008606E-3</v>
      </c>
      <c r="H51" s="23">
        <f t="shared" si="6"/>
        <v>3.7953150049782644E-3</v>
      </c>
      <c r="I51" s="23">
        <f t="shared" si="7"/>
        <v>3.7055361420062619E-3</v>
      </c>
      <c r="J51" s="23">
        <f t="shared" si="8"/>
        <v>3.6178810142778353E-3</v>
      </c>
      <c r="K51" s="23">
        <f t="shared" si="9"/>
        <v>3.532299384451639E-3</v>
      </c>
      <c r="L51" s="158">
        <f>'Mortality Table'!M56</f>
        <v>3.4487422035597223E-3</v>
      </c>
    </row>
    <row r="52" spans="1:12">
      <c r="A52" s="112">
        <v>47</v>
      </c>
      <c r="B52" s="158">
        <f>'Mortality Table'!K57</f>
        <v>4.8858970213689987E-3</v>
      </c>
      <c r="C52" s="23">
        <f t="shared" si="2"/>
        <v>4.7723027326557225E-3</v>
      </c>
      <c r="D52" s="23">
        <f t="shared" si="3"/>
        <v>4.6613494456606303E-3</v>
      </c>
      <c r="E52" s="23">
        <f t="shared" si="4"/>
        <v>4.5529757586164682E-3</v>
      </c>
      <c r="F52" s="23">
        <f t="shared" si="5"/>
        <v>4.4471216973116885E-3</v>
      </c>
      <c r="G52" s="158">
        <f>'Mortality Table'!L57</f>
        <v>4.3437286819005827E-3</v>
      </c>
      <c r="H52" s="23">
        <f t="shared" si="6"/>
        <v>4.2409769941991957E-3</v>
      </c>
      <c r="I52" s="23">
        <f t="shared" si="7"/>
        <v>4.1406559162569957E-3</v>
      </c>
      <c r="J52" s="23">
        <f t="shared" si="8"/>
        <v>4.0427079515604585E-3</v>
      </c>
      <c r="K52" s="23">
        <f t="shared" si="9"/>
        <v>3.947076963686489E-3</v>
      </c>
      <c r="L52" s="158">
        <f>'Mortality Table'!M57</f>
        <v>3.8537081441292354E-3</v>
      </c>
    </row>
    <row r="53" spans="1:12">
      <c r="A53" s="112">
        <v>48</v>
      </c>
      <c r="B53" s="158">
        <f>'Mortality Table'!K58</f>
        <v>5.4655797188195576E-3</v>
      </c>
      <c r="C53" s="23">
        <f t="shared" si="2"/>
        <v>5.3385081416148774E-3</v>
      </c>
      <c r="D53" s="23">
        <f t="shared" si="3"/>
        <v>5.2143909053152734E-3</v>
      </c>
      <c r="E53" s="23">
        <f t="shared" si="4"/>
        <v>5.0931593231980793E-3</v>
      </c>
      <c r="F53" s="23">
        <f t="shared" si="5"/>
        <v>4.9747463054673133E-3</v>
      </c>
      <c r="G53" s="158">
        <f>'Mortality Table'!L58</f>
        <v>4.8590863221260753E-3</v>
      </c>
      <c r="H53" s="23">
        <f t="shared" si="6"/>
        <v>4.7441437562228302E-3</v>
      </c>
      <c r="I53" s="23">
        <f t="shared" si="7"/>
        <v>4.6319201775078273E-3</v>
      </c>
      <c r="J53" s="23">
        <f t="shared" si="8"/>
        <v>4.5223512678472981E-3</v>
      </c>
      <c r="K53" s="23">
        <f t="shared" si="9"/>
        <v>4.415374230564548E-3</v>
      </c>
      <c r="L53" s="158">
        <f>'Mortality Table'!M58</f>
        <v>4.3109277544496529E-3</v>
      </c>
    </row>
    <row r="54" spans="1:12">
      <c r="A54" s="112">
        <v>49</v>
      </c>
      <c r="B54" s="158">
        <f>'Mortality Table'!K59</f>
        <v>6.1115118674073239E-3</v>
      </c>
      <c r="C54" s="23">
        <f t="shared" si="2"/>
        <v>5.9694227401693636E-3</v>
      </c>
      <c r="D54" s="23">
        <f t="shared" si="3"/>
        <v>5.8306371032161757E-3</v>
      </c>
      <c r="E54" s="23">
        <f t="shared" si="4"/>
        <v>5.6950781523033081E-3</v>
      </c>
      <c r="F54" s="23">
        <f t="shared" si="5"/>
        <v>5.5626708688407238E-3</v>
      </c>
      <c r="G54" s="158">
        <f>'Mortality Table'!L59</f>
        <v>5.4333419783773396E-3</v>
      </c>
      <c r="H54" s="23">
        <f t="shared" si="6"/>
        <v>5.3048152910491649E-3</v>
      </c>
      <c r="I54" s="23">
        <f t="shared" si="7"/>
        <v>5.1793289257587522E-3</v>
      </c>
      <c r="J54" s="23">
        <f t="shared" si="8"/>
        <v>5.0568109631383383E-3</v>
      </c>
      <c r="K54" s="23">
        <f t="shared" si="9"/>
        <v>4.9371911850858135E-3</v>
      </c>
      <c r="L54" s="158">
        <f>'Mortality Table'!M59</f>
        <v>4.8204010345209757E-3</v>
      </c>
    </row>
    <row r="55" spans="1:12">
      <c r="A55" s="112">
        <v>50</v>
      </c>
      <c r="B55" s="158">
        <f>'Mortality Table'!K60</f>
        <v>7.0390041833282187E-3</v>
      </c>
      <c r="C55" s="23">
        <f t="shared" si="2"/>
        <v>6.8753513945040128E-3</v>
      </c>
      <c r="D55" s="23">
        <f t="shared" si="3"/>
        <v>6.7155034386636205E-3</v>
      </c>
      <c r="E55" s="23">
        <f t="shared" si="4"/>
        <v>6.5593718556339001E-3</v>
      </c>
      <c r="F55" s="23">
        <f t="shared" si="5"/>
        <v>6.4068702418897255E-3</v>
      </c>
      <c r="G55" s="158">
        <f>'Mortality Table'!L60</f>
        <v>6.2579142027381282E-3</v>
      </c>
      <c r="H55" s="23">
        <f t="shared" si="6"/>
        <v>6.1098821102869814E-3</v>
      </c>
      <c r="I55" s="23">
        <f t="shared" si="7"/>
        <v>5.9653517437600837E-3</v>
      </c>
      <c r="J55" s="23">
        <f t="shared" si="8"/>
        <v>5.8242402691972761E-3</v>
      </c>
      <c r="K55" s="23">
        <f t="shared" si="9"/>
        <v>5.686466812090704E-3</v>
      </c>
      <c r="L55" s="158">
        <f>'Mortality Table'!M60</f>
        <v>5.5519524110336444E-3</v>
      </c>
    </row>
    <row r="56" spans="1:12">
      <c r="A56" s="112">
        <v>51</v>
      </c>
      <c r="B56" s="158">
        <f>'Mortality Table'!K61</f>
        <v>7.7677481458374919E-3</v>
      </c>
      <c r="C56" s="23">
        <f t="shared" si="2"/>
        <v>7.5871524800526589E-3</v>
      </c>
      <c r="D56" s="23">
        <f t="shared" si="3"/>
        <v>7.4107555593723139E-3</v>
      </c>
      <c r="E56" s="23">
        <f t="shared" si="4"/>
        <v>7.2384597653936348E-3</v>
      </c>
      <c r="F56" s="23">
        <f t="shared" si="5"/>
        <v>7.0701697492853641E-3</v>
      </c>
      <c r="G56" s="158">
        <f>'Mortality Table'!L61</f>
        <v>6.905792379021604E-3</v>
      </c>
      <c r="H56" s="23">
        <f t="shared" si="6"/>
        <v>6.7424346111166888E-3</v>
      </c>
      <c r="I56" s="23">
        <f t="shared" si="7"/>
        <v>6.5829411007611244E-3</v>
      </c>
      <c r="J56" s="23">
        <f t="shared" si="8"/>
        <v>6.4272204382435786E-3</v>
      </c>
      <c r="K56" s="23">
        <f t="shared" si="9"/>
        <v>6.2751833761659796E-3</v>
      </c>
      <c r="L56" s="158">
        <f>'Mortality Table'!M61</f>
        <v>6.1267427782935972E-3</v>
      </c>
    </row>
    <row r="57" spans="1:12">
      <c r="A57" s="112">
        <v>52</v>
      </c>
      <c r="B57" s="158">
        <f>'Mortality Table'!K62</f>
        <v>8.4964921083467669E-3</v>
      </c>
      <c r="C57" s="23">
        <f t="shared" si="2"/>
        <v>8.2989535656013101E-3</v>
      </c>
      <c r="D57" s="23">
        <f t="shared" si="3"/>
        <v>8.1060076800810246E-3</v>
      </c>
      <c r="E57" s="23">
        <f t="shared" si="4"/>
        <v>7.9175476751533781E-3</v>
      </c>
      <c r="F57" s="23">
        <f t="shared" si="5"/>
        <v>7.7334692566810061E-3</v>
      </c>
      <c r="G57" s="158">
        <f>'Mortality Table'!L62</f>
        <v>7.5536705553050816E-3</v>
      </c>
      <c r="H57" s="23">
        <f t="shared" si="6"/>
        <v>7.3749871119464004E-3</v>
      </c>
      <c r="I57" s="23">
        <f t="shared" si="7"/>
        <v>7.2005304577621677E-3</v>
      </c>
      <c r="J57" s="23">
        <f t="shared" si="8"/>
        <v>7.0302006072898845E-3</v>
      </c>
      <c r="K57" s="23">
        <f t="shared" si="9"/>
        <v>6.8638999402412526E-3</v>
      </c>
      <c r="L57" s="158">
        <f>'Mortality Table'!M62</f>
        <v>6.7015331455535518E-3</v>
      </c>
    </row>
    <row r="58" spans="1:12">
      <c r="A58" s="112">
        <v>53</v>
      </c>
      <c r="B58" s="158">
        <f>'Mortality Table'!K63</f>
        <v>9.2417984336403431E-3</v>
      </c>
      <c r="C58" s="23">
        <f t="shared" si="2"/>
        <v>9.0269319485487935E-3</v>
      </c>
      <c r="D58" s="23">
        <f t="shared" si="3"/>
        <v>8.8170609853512813E-3</v>
      </c>
      <c r="E58" s="23">
        <f t="shared" si="4"/>
        <v>8.6120694010440261E-3</v>
      </c>
      <c r="F58" s="23">
        <f t="shared" si="5"/>
        <v>8.4118437528811017E-3</v>
      </c>
      <c r="G58" s="158">
        <f>'Mortality Table'!L63</f>
        <v>8.2162732355949997E-3</v>
      </c>
      <c r="H58" s="23">
        <f t="shared" si="6"/>
        <v>8.0219158059767863E-3</v>
      </c>
      <c r="I58" s="23">
        <f t="shared" si="7"/>
        <v>7.8321559365132354E-3</v>
      </c>
      <c r="J58" s="23">
        <f t="shared" si="8"/>
        <v>7.6468848710872428E-3</v>
      </c>
      <c r="K58" s="23">
        <f t="shared" si="9"/>
        <v>7.4659964262273277E-3</v>
      </c>
      <c r="L58" s="158">
        <f>'Mortality Table'!M63</f>
        <v>7.2893869302512312E-3</v>
      </c>
    </row>
    <row r="59" spans="1:12">
      <c r="A59" s="112">
        <v>54</v>
      </c>
      <c r="B59" s="158">
        <f>'Mortality Table'!K64</f>
        <v>1.0003667121718221E-2</v>
      </c>
      <c r="C59" s="23">
        <f t="shared" si="2"/>
        <v>9.7710876288951126E-3</v>
      </c>
      <c r="D59" s="23">
        <f t="shared" si="3"/>
        <v>9.5439154751831186E-3</v>
      </c>
      <c r="E59" s="23">
        <f t="shared" si="4"/>
        <v>9.3220249430655874E-3</v>
      </c>
      <c r="F59" s="23">
        <f t="shared" si="5"/>
        <v>9.1052932378856317E-3</v>
      </c>
      <c r="G59" s="158">
        <f>'Mortality Table'!L64</f>
        <v>8.8936004198913628E-3</v>
      </c>
      <c r="H59" s="23">
        <f t="shared" si="6"/>
        <v>8.6832206932078507E-3</v>
      </c>
      <c r="I59" s="23">
        <f t="shared" si="7"/>
        <v>8.4778175370143292E-3</v>
      </c>
      <c r="J59" s="23">
        <f t="shared" si="8"/>
        <v>8.2772732296356559E-3</v>
      </c>
      <c r="K59" s="23">
        <f t="shared" si="9"/>
        <v>8.0814728341242065E-3</v>
      </c>
      <c r="L59" s="158">
        <f>'Mortality Table'!M64</f>
        <v>7.8903041323866371E-3</v>
      </c>
    </row>
    <row r="60" spans="1:12">
      <c r="A60" s="112">
        <v>55</v>
      </c>
      <c r="B60" s="158">
        <f>'Mortality Table'!K65</f>
        <v>1.0633036907521685E-2</v>
      </c>
      <c r="C60" s="23">
        <f t="shared" si="2"/>
        <v>1.0385824930050764E-2</v>
      </c>
      <c r="D60" s="23">
        <f t="shared" si="3"/>
        <v>1.0144360488522453E-2</v>
      </c>
      <c r="E60" s="23">
        <f t="shared" si="4"/>
        <v>9.9085099560399029E-3</v>
      </c>
      <c r="F60" s="23">
        <f t="shared" si="5"/>
        <v>9.6781428124545939E-3</v>
      </c>
      <c r="G60" s="158">
        <f>'Mortality Table'!L65</f>
        <v>9.4531315721361839E-3</v>
      </c>
      <c r="H60" s="23">
        <f t="shared" si="6"/>
        <v>9.2295160348335077E-3</v>
      </c>
      <c r="I60" s="23">
        <f t="shared" si="7"/>
        <v>9.0111901635152297E-3</v>
      </c>
      <c r="J60" s="23">
        <f t="shared" si="8"/>
        <v>8.7980288301756464E-3</v>
      </c>
      <c r="K60" s="23">
        <f t="shared" si="9"/>
        <v>8.5899098667346682E-3</v>
      </c>
      <c r="L60" s="158">
        <f>'Mortality Table'!M65</f>
        <v>8.3867139950202351E-3</v>
      </c>
    </row>
    <row r="61" spans="1:12">
      <c r="A61" s="112">
        <v>56</v>
      </c>
      <c r="B61" s="158">
        <f>'Mortality Table'!K66</f>
        <v>1.1527404497873976E-2</v>
      </c>
      <c r="C61" s="23">
        <f t="shared" si="2"/>
        <v>1.1259398989587747E-2</v>
      </c>
      <c r="D61" s="23">
        <f t="shared" si="3"/>
        <v>1.0997624454846774E-2</v>
      </c>
      <c r="E61" s="23">
        <f t="shared" si="4"/>
        <v>1.0741936027108682E-2</v>
      </c>
      <c r="F61" s="23">
        <f t="shared" si="5"/>
        <v>1.0492192207894702E-2</v>
      </c>
      <c r="G61" s="158">
        <f>'Mortality Table'!L66</f>
        <v>1.0248254788484087E-2</v>
      </c>
      <c r="H61" s="23">
        <f t="shared" si="6"/>
        <v>1.0005830467669974E-2</v>
      </c>
      <c r="I61" s="23">
        <f t="shared" si="7"/>
        <v>9.7691407380165133E-3</v>
      </c>
      <c r="J61" s="23">
        <f t="shared" si="8"/>
        <v>9.5380499467324787E-3</v>
      </c>
      <c r="K61" s="23">
        <f t="shared" si="9"/>
        <v>9.3124256499179606E-3</v>
      </c>
      <c r="L61" s="158">
        <f>'Mortality Table'!M66</f>
        <v>9.0921385366574507E-3</v>
      </c>
    </row>
    <row r="62" spans="1:12">
      <c r="A62" s="112">
        <v>57</v>
      </c>
      <c r="B62" s="158">
        <f>'Mortality Table'!K67</f>
        <v>1.2554270990500681E-2</v>
      </c>
      <c r="C62" s="23">
        <f t="shared" si="2"/>
        <v>1.2262391428315388E-2</v>
      </c>
      <c r="D62" s="23">
        <f t="shared" si="3"/>
        <v>1.1977297897663582E-2</v>
      </c>
      <c r="E62" s="23">
        <f t="shared" si="4"/>
        <v>1.1698832627224683E-2</v>
      </c>
      <c r="F62" s="23">
        <f t="shared" si="5"/>
        <v>1.1426841513770377E-2</v>
      </c>
      <c r="G62" s="158">
        <f>'Mortality Table'!L67</f>
        <v>1.1161174036883532E-2</v>
      </c>
      <c r="H62" s="23">
        <f t="shared" si="6"/>
        <v>1.0897154446111838E-2</v>
      </c>
      <c r="I62" s="23">
        <f t="shared" si="7"/>
        <v>1.0639380286517982E-2</v>
      </c>
      <c r="J62" s="23">
        <f t="shared" si="8"/>
        <v>1.0387703821297726E-2</v>
      </c>
      <c r="K62" s="23">
        <f t="shared" si="9"/>
        <v>1.0141980808387662E-2</v>
      </c>
      <c r="L62" s="158">
        <f>'Mortality Table'!M67</f>
        <v>9.9020704177964752E-3</v>
      </c>
    </row>
    <row r="63" spans="1:12">
      <c r="A63" s="112">
        <v>58</v>
      </c>
      <c r="B63" s="158">
        <f>'Mortality Table'!K68</f>
        <v>1.3697074022617496E-2</v>
      </c>
      <c r="C63" s="23">
        <f t="shared" si="2"/>
        <v>1.337862494883486E-2</v>
      </c>
      <c r="D63" s="23">
        <f t="shared" si="3"/>
        <v>1.3067579632411321E-2</v>
      </c>
      <c r="E63" s="23">
        <f t="shared" si="4"/>
        <v>1.2763765940257006E-2</v>
      </c>
      <c r="F63" s="23">
        <f t="shared" si="5"/>
        <v>1.2467015741277178E-2</v>
      </c>
      <c r="G63" s="158">
        <f>'Mortality Table'!L68</f>
        <v>1.2177164813328074E-2</v>
      </c>
      <c r="H63" s="23">
        <f t="shared" si="6"/>
        <v>1.1889111776958427E-2</v>
      </c>
      <c r="I63" s="23">
        <f t="shared" si="7"/>
        <v>1.1607872687269616E-2</v>
      </c>
      <c r="J63" s="23">
        <f t="shared" si="8"/>
        <v>1.1333286359120341E-2</v>
      </c>
      <c r="K63" s="23">
        <f t="shared" si="9"/>
        <v>1.1065195420232975E-2</v>
      </c>
      <c r="L63" s="158">
        <f>'Mortality Table'!M68</f>
        <v>1.0803446220999584E-2</v>
      </c>
    </row>
    <row r="64" spans="1:12">
      <c r="A64" s="112">
        <v>59</v>
      </c>
      <c r="B64" s="158">
        <f>'Mortality Table'!K69</f>
        <v>1.5022063045361632E-2</v>
      </c>
      <c r="C64" s="23">
        <f t="shared" si="2"/>
        <v>1.4672808740741493E-2</v>
      </c>
      <c r="D64" s="23">
        <f t="shared" si="3"/>
        <v>1.4331674397336232E-2</v>
      </c>
      <c r="E64" s="23">
        <f t="shared" si="4"/>
        <v>1.3998471230729276E-2</v>
      </c>
      <c r="F64" s="23">
        <f t="shared" si="5"/>
        <v>1.3673014845632887E-2</v>
      </c>
      <c r="G64" s="158">
        <f>'Mortality Table'!L69</f>
        <v>1.3355125133843487E-2</v>
      </c>
      <c r="H64" s="23">
        <f t="shared" si="6"/>
        <v>1.3039207233012443E-2</v>
      </c>
      <c r="I64" s="23">
        <f t="shared" si="7"/>
        <v>1.2730762427271509E-2</v>
      </c>
      <c r="J64" s="23">
        <f t="shared" si="8"/>
        <v>1.2429613939204529E-2</v>
      </c>
      <c r="K64" s="23">
        <f t="shared" si="9"/>
        <v>1.2135589173097105E-2</v>
      </c>
      <c r="L64" s="158">
        <f>'Mortality Table'!M69</f>
        <v>1.1848519616017683E-2</v>
      </c>
    </row>
    <row r="65" spans="1:12">
      <c r="A65" s="112">
        <v>60</v>
      </c>
      <c r="B65" s="158">
        <f>'Mortality Table'!K70</f>
        <v>1.6645174598223199E-2</v>
      </c>
      <c r="C65" s="23">
        <f t="shared" si="2"/>
        <v>1.6258183885827133E-2</v>
      </c>
      <c r="D65" s="23">
        <f t="shared" si="3"/>
        <v>1.5880190484369248E-2</v>
      </c>
      <c r="E65" s="23">
        <f t="shared" si="4"/>
        <v>1.5510985211557806E-2</v>
      </c>
      <c r="F65" s="23">
        <f t="shared" si="5"/>
        <v>1.5150363748468641E-2</v>
      </c>
      <c r="G65" s="158">
        <f>'Mortality Table'!L70</f>
        <v>1.4798126526474867E-2</v>
      </c>
      <c r="H65" s="23">
        <f t="shared" si="6"/>
        <v>1.4448074166678624E-2</v>
      </c>
      <c r="I65" s="23">
        <f t="shared" si="7"/>
        <v>1.4106302358773842E-2</v>
      </c>
      <c r="J65" s="23">
        <f t="shared" si="8"/>
        <v>1.3772615224807673E-2</v>
      </c>
      <c r="K65" s="23">
        <f t="shared" si="9"/>
        <v>1.3446821520355675E-2</v>
      </c>
      <c r="L65" s="158">
        <f>'Mortality Table'!M70</f>
        <v>1.3128734524914852E-2</v>
      </c>
    </row>
    <row r="66" spans="1:12">
      <c r="A66" s="112">
        <v>61</v>
      </c>
      <c r="B66" s="158">
        <f>'Mortality Table'!K71</f>
        <v>1.8251723788300464E-2</v>
      </c>
      <c r="C66" s="23">
        <f t="shared" si="2"/>
        <v>1.7827381733513937E-2</v>
      </c>
      <c r="D66" s="23">
        <f t="shared" si="3"/>
        <v>1.7412905386840715E-2</v>
      </c>
      <c r="E66" s="23">
        <f t="shared" si="4"/>
        <v>1.7008065376255415E-2</v>
      </c>
      <c r="F66" s="23">
        <f t="shared" si="5"/>
        <v>1.661263766249995E-2</v>
      </c>
      <c r="G66" s="158">
        <f>'Mortality Table'!L71</f>
        <v>1.6226403415099806E-2</v>
      </c>
      <c r="H66" s="23">
        <f t="shared" si="6"/>
        <v>1.5842564907144113E-2</v>
      </c>
      <c r="I66" s="23">
        <f t="shared" si="7"/>
        <v>1.5467806168526135E-2</v>
      </c>
      <c r="J66" s="23">
        <f t="shared" si="8"/>
        <v>1.5101912415659748E-2</v>
      </c>
      <c r="K66" s="23">
        <f t="shared" si="9"/>
        <v>1.4744673945703429E-2</v>
      </c>
      <c r="L66" s="158">
        <f>'Mortality Table'!M71</f>
        <v>1.4395886016374296E-2</v>
      </c>
    </row>
    <row r="67" spans="1:12">
      <c r="A67" s="112">
        <v>62</v>
      </c>
      <c r="B67" s="158">
        <f>'Mortality Table'!K72</f>
        <v>2.0007334243436443E-2</v>
      </c>
      <c r="C67" s="23">
        <f t="shared" si="2"/>
        <v>1.9542175257790218E-2</v>
      </c>
      <c r="D67" s="23">
        <f t="shared" si="3"/>
        <v>1.9087830950366223E-2</v>
      </c>
      <c r="E67" s="23">
        <f t="shared" si="4"/>
        <v>1.8644049886131178E-2</v>
      </c>
      <c r="F67" s="23">
        <f t="shared" si="5"/>
        <v>1.8210586475771263E-2</v>
      </c>
      <c r="G67" s="158">
        <f>'Mortality Table'!L72</f>
        <v>1.7787200839782726E-2</v>
      </c>
      <c r="H67" s="23">
        <f t="shared" si="6"/>
        <v>1.7366441386415701E-2</v>
      </c>
      <c r="I67" s="23">
        <f t="shared" si="7"/>
        <v>1.6955635074028658E-2</v>
      </c>
      <c r="J67" s="23">
        <f t="shared" si="8"/>
        <v>1.6554546459271298E-2</v>
      </c>
      <c r="K67" s="23">
        <f t="shared" si="9"/>
        <v>1.6162945668248399E-2</v>
      </c>
      <c r="L67" s="158">
        <f>'Mortality Table'!M72</f>
        <v>1.5780608264773274E-2</v>
      </c>
    </row>
    <row r="68" spans="1:12">
      <c r="A68" s="112">
        <v>63</v>
      </c>
      <c r="B68" s="158">
        <f>'Mortality Table'!K73</f>
        <v>2.1945130689199739E-2</v>
      </c>
      <c r="C68" s="23">
        <f t="shared" si="2"/>
        <v>2.1434919053453679E-2</v>
      </c>
      <c r="D68" s="23">
        <f t="shared" si="3"/>
        <v>2.0936569544068924E-2</v>
      </c>
      <c r="E68" s="23">
        <f t="shared" si="4"/>
        <v>2.0449806373446847E-2</v>
      </c>
      <c r="F68" s="23">
        <f t="shared" si="5"/>
        <v>1.9974360165891488E-2</v>
      </c>
      <c r="G68" s="158">
        <f>'Mortality Table'!L73</f>
        <v>1.9509967808536515E-2</v>
      </c>
      <c r="H68" s="23">
        <f t="shared" si="6"/>
        <v>1.9048455990894692E-2</v>
      </c>
      <c r="I68" s="23">
        <f t="shared" si="7"/>
        <v>1.8597861318781429E-2</v>
      </c>
      <c r="J68" s="23">
        <f t="shared" si="8"/>
        <v>1.8157925545144442E-2</v>
      </c>
      <c r="K68" s="23">
        <f t="shared" si="9"/>
        <v>1.7728396531812206E-2</v>
      </c>
      <c r="L68" s="158">
        <f>'Mortality Table'!M73</f>
        <v>1.7309028104987242E-2</v>
      </c>
    </row>
    <row r="69" spans="1:12">
      <c r="A69" s="112">
        <v>64</v>
      </c>
      <c r="B69" s="158">
        <f>'Mortality Table'!K74</f>
        <v>2.4065113125590353E-2</v>
      </c>
      <c r="C69" s="23">
        <f t="shared" si="2"/>
        <v>2.3505613120504289E-2</v>
      </c>
      <c r="D69" s="23">
        <f t="shared" si="3"/>
        <v>2.2959121167948782E-2</v>
      </c>
      <c r="E69" s="23">
        <f t="shared" si="4"/>
        <v>2.242533483820246E-2</v>
      </c>
      <c r="F69" s="23">
        <f t="shared" si="5"/>
        <v>2.1903958732860641E-2</v>
      </c>
      <c r="G69" s="158">
        <f>'Mortality Table'!L74</f>
        <v>2.1394704321361174E-2</v>
      </c>
      <c r="H69" s="23">
        <f t="shared" si="6"/>
        <v>2.0888608720581132E-2</v>
      </c>
      <c r="I69" s="23">
        <f t="shared" si="7"/>
        <v>2.0394484902784459E-2</v>
      </c>
      <c r="J69" s="23">
        <f t="shared" si="8"/>
        <v>1.9912049673279142E-2</v>
      </c>
      <c r="K69" s="23">
        <f t="shared" si="9"/>
        <v>1.9441026536394811E-2</v>
      </c>
      <c r="L69" s="158">
        <f>'Mortality Table'!M74</f>
        <v>1.89811455370162E-2</v>
      </c>
    </row>
    <row r="70" spans="1:12">
      <c r="A70" s="112">
        <v>65</v>
      </c>
      <c r="B70" s="158">
        <f>'Mortality Table'!K75</f>
        <v>2.6549467543235606E-2</v>
      </c>
      <c r="C70" s="23">
        <f t="shared" ref="C70:C105" si="10">EXP((4*LN(B70)+1*LN(G70))/5)</f>
        <v>2.5932207730329244E-2</v>
      </c>
      <c r="D70" s="23">
        <f t="shared" ref="D70:D105" si="11">EXP((3*LN(B70)+2*LN(G70))/5)</f>
        <v>2.5329298852182998E-2</v>
      </c>
      <c r="E70" s="23">
        <f t="shared" ref="E70:E105" si="12">EXP((2*LN(B70)+3*LN(G70))/5)</f>
        <v>2.4740407257837962E-2</v>
      </c>
      <c r="F70" s="23">
        <f t="shared" ref="F70:F105" si="13">EXP((1*LN(B70)+4*LN(G70))/5)</f>
        <v>2.4165207053527593E-2</v>
      </c>
      <c r="G70" s="158">
        <f>'Mortality Table'!L75</f>
        <v>2.3603379922327573E-2</v>
      </c>
      <c r="H70" s="23">
        <f t="shared" ref="H70:H105" si="14">EXP((4*LN(G70)+1*LN(L70))/5)</f>
        <v>2.3045037700682409E-2</v>
      </c>
      <c r="I70" s="23">
        <f t="shared" ref="I70:I105" si="15">EXP((3*LN(G70)+2*LN(L70))/5)</f>
        <v>2.2499903165288025E-2</v>
      </c>
      <c r="J70" s="23">
        <f t="shared" ref="J70:J105" si="16">EXP((2*LN(G70)+3*LN(L70))/5)</f>
        <v>2.1967663885937003E-2</v>
      </c>
      <c r="K70" s="23">
        <f t="shared" ref="K70:K105" si="17">EXP((1*LN(G70)+4*LN(L70))/5)</f>
        <v>2.144801482301506E-2</v>
      </c>
      <c r="L70" s="158">
        <f>'Mortality Table'!M75</f>
        <v>2.094065815267513E-2</v>
      </c>
    </row>
    <row r="71" spans="1:12">
      <c r="A71" s="112">
        <v>66</v>
      </c>
      <c r="B71" s="158">
        <f>'Mortality Table'!K76</f>
        <v>2.9116633774802368E-2</v>
      </c>
      <c r="C71" s="23">
        <f t="shared" si="10"/>
        <v>2.8439688827148337E-2</v>
      </c>
      <c r="D71" s="23">
        <f t="shared" si="11"/>
        <v>2.7778482459225005E-2</v>
      </c>
      <c r="E71" s="23">
        <f t="shared" si="12"/>
        <v>2.7132648758127976E-2</v>
      </c>
      <c r="F71" s="23">
        <f t="shared" si="13"/>
        <v>2.6501830318216794E-2</v>
      </c>
      <c r="G71" s="158">
        <f>'Mortality Table'!L76</f>
        <v>2.5885678043326182E-2</v>
      </c>
      <c r="H71" s="23">
        <f t="shared" si="14"/>
        <v>2.527334764678708E-2</v>
      </c>
      <c r="I71" s="23">
        <f t="shared" si="15"/>
        <v>2.4675502036541699E-2</v>
      </c>
      <c r="J71" s="23">
        <f t="shared" si="16"/>
        <v>2.409179857235012E-2</v>
      </c>
      <c r="K71" s="23">
        <f t="shared" si="17"/>
        <v>2.3521902719189323E-2</v>
      </c>
      <c r="L71" s="158">
        <f>'Mortality Table'!M76</f>
        <v>2.2965487855522694E-2</v>
      </c>
    </row>
    <row r="72" spans="1:12">
      <c r="A72" s="112">
        <v>67</v>
      </c>
      <c r="B72" s="158">
        <f>'Mortality Table'!K77</f>
        <v>3.1948797810917959E-2</v>
      </c>
      <c r="C72" s="23">
        <f t="shared" si="10"/>
        <v>3.120600668234879E-2</v>
      </c>
      <c r="D72" s="23">
        <f t="shared" si="11"/>
        <v>3.0480485019252046E-2</v>
      </c>
      <c r="E72" s="23">
        <f t="shared" si="12"/>
        <v>2.9771831316512429E-2</v>
      </c>
      <c r="F72" s="23">
        <f t="shared" si="13"/>
        <v>2.9079653403777123E-2</v>
      </c>
      <c r="G72" s="158">
        <f>'Mortality Table'!L77</f>
        <v>2.8403568228427881E-2</v>
      </c>
      <c r="H72" s="23">
        <f t="shared" si="14"/>
        <v>2.7731676684102539E-2</v>
      </c>
      <c r="I72" s="23">
        <f t="shared" si="15"/>
        <v>2.707567885579576E-2</v>
      </c>
      <c r="J72" s="23">
        <f t="shared" si="16"/>
        <v>2.6435198774780098E-2</v>
      </c>
      <c r="K72" s="23">
        <f t="shared" si="17"/>
        <v>2.5809869365936412E-2</v>
      </c>
      <c r="L72" s="158">
        <f>'Mortality Table'!M77</f>
        <v>2.5199332237373882E-2</v>
      </c>
    </row>
    <row r="73" spans="1:12">
      <c r="A73" s="112">
        <v>68</v>
      </c>
      <c r="B73" s="158">
        <f>'Mortality Table'!K78</f>
        <v>3.5112209102719581E-2</v>
      </c>
      <c r="C73" s="23">
        <f t="shared" si="10"/>
        <v>3.4295870485525889E-2</v>
      </c>
      <c r="D73" s="23">
        <f t="shared" si="11"/>
        <v>3.3498511270510282E-2</v>
      </c>
      <c r="E73" s="23">
        <f t="shared" si="12"/>
        <v>3.2719690197514958E-2</v>
      </c>
      <c r="F73" s="23">
        <f t="shared" si="13"/>
        <v>3.1958976265426389E-2</v>
      </c>
      <c r="G73" s="158">
        <f>'Mortality Table'!L78</f>
        <v>3.1215948493658427E-2</v>
      </c>
      <c r="H73" s="23">
        <f t="shared" si="14"/>
        <v>3.0477529585431526E-2</v>
      </c>
      <c r="I73" s="23">
        <f t="shared" si="15"/>
        <v>2.9756578110050277E-2</v>
      </c>
      <c r="J73" s="23">
        <f t="shared" si="16"/>
        <v>2.9052680872231111E-2</v>
      </c>
      <c r="K73" s="23">
        <f t="shared" si="17"/>
        <v>2.8365434450899531E-2</v>
      </c>
      <c r="L73" s="158">
        <f>'Mortality Table'!M78</f>
        <v>2.7694444967979591E-2</v>
      </c>
    </row>
    <row r="74" spans="1:12">
      <c r="A74" s="112">
        <v>69</v>
      </c>
      <c r="B74" s="158">
        <f>'Mortality Table'!K79</f>
        <v>3.8673117101344447E-2</v>
      </c>
      <c r="C74" s="23">
        <f t="shared" si="10"/>
        <v>3.7773989426274981E-2</v>
      </c>
      <c r="D74" s="23">
        <f t="shared" si="11"/>
        <v>3.6895765951245989E-2</v>
      </c>
      <c r="E74" s="23">
        <f t="shared" si="12"/>
        <v>3.6037960665659174E-2</v>
      </c>
      <c r="F74" s="23">
        <f t="shared" si="13"/>
        <v>3.5200098858382371E-2</v>
      </c>
      <c r="G74" s="158">
        <f>'Mortality Table'!L79</f>
        <v>3.4381716855043598E-2</v>
      </c>
      <c r="H74" s="23">
        <f t="shared" si="14"/>
        <v>3.3568411123576697E-2</v>
      </c>
      <c r="I74" s="23">
        <f t="shared" si="15"/>
        <v>3.27743442863054E-2</v>
      </c>
      <c r="J74" s="23">
        <f t="shared" si="16"/>
        <v>3.1999061243707355E-2</v>
      </c>
      <c r="K74" s="23">
        <f t="shared" si="17"/>
        <v>3.1242117661721882E-2</v>
      </c>
      <c r="L74" s="158">
        <f>'Mortality Table'!M79</f>
        <v>3.0503079717090726E-2</v>
      </c>
    </row>
    <row r="75" spans="1:12">
      <c r="A75" s="112">
        <v>70</v>
      </c>
      <c r="B75" s="158">
        <f>'Mortality Table'!K80</f>
        <v>4.2234025099969305E-2</v>
      </c>
      <c r="C75" s="23">
        <f t="shared" si="10"/>
        <v>4.1252108367024053E-2</v>
      </c>
      <c r="D75" s="23">
        <f t="shared" si="11"/>
        <v>4.0293020631981702E-2</v>
      </c>
      <c r="E75" s="23">
        <f t="shared" si="12"/>
        <v>3.9356231133803363E-2</v>
      </c>
      <c r="F75" s="23">
        <f t="shared" si="13"/>
        <v>3.8441221451338332E-2</v>
      </c>
      <c r="G75" s="158">
        <f>'Mortality Table'!L80</f>
        <v>3.7547485216428762E-2</v>
      </c>
      <c r="H75" s="23">
        <f t="shared" si="14"/>
        <v>3.6659292661721854E-2</v>
      </c>
      <c r="I75" s="23">
        <f t="shared" si="15"/>
        <v>3.5792110462560485E-2</v>
      </c>
      <c r="J75" s="23">
        <f t="shared" si="16"/>
        <v>3.4945441615183641E-2</v>
      </c>
      <c r="K75" s="23">
        <f t="shared" si="17"/>
        <v>3.4118800872544236E-2</v>
      </c>
      <c r="L75" s="158">
        <f>'Mortality Table'!M80</f>
        <v>3.3311714466201861E-2</v>
      </c>
    </row>
    <row r="76" spans="1:12">
      <c r="A76" s="112">
        <v>71</v>
      </c>
      <c r="B76" s="158">
        <f>'Mortality Table'!K81</f>
        <v>4.6970860856279592E-2</v>
      </c>
      <c r="C76" s="23">
        <f t="shared" si="10"/>
        <v>4.5878815423090274E-2</v>
      </c>
      <c r="D76" s="23">
        <f t="shared" si="11"/>
        <v>4.4812159416588247E-2</v>
      </c>
      <c r="E76" s="23">
        <f t="shared" si="12"/>
        <v>4.3770302547241693E-2</v>
      </c>
      <c r="F76" s="23">
        <f t="shared" si="13"/>
        <v>4.275266824941E-2</v>
      </c>
      <c r="G76" s="158">
        <f>'Mortality Table'!L81</f>
        <v>4.1758693362271365E-2</v>
      </c>
      <c r="H76" s="23">
        <f t="shared" si="14"/>
        <v>4.0770883917114982E-2</v>
      </c>
      <c r="I76" s="23">
        <f t="shared" si="15"/>
        <v>3.9806441283067262E-2</v>
      </c>
      <c r="J76" s="23">
        <f t="shared" si="16"/>
        <v>3.886481271398462E-2</v>
      </c>
      <c r="K76" s="23">
        <f t="shared" si="17"/>
        <v>3.7945458539033528E-2</v>
      </c>
      <c r="L76" s="158">
        <f>'Mortality Table'!M81</f>
        <v>3.7047851853391565E-2</v>
      </c>
    </row>
    <row r="77" spans="1:12">
      <c r="A77" s="112">
        <v>72</v>
      </c>
      <c r="B77" s="158">
        <f>'Mortality Table'!K82</f>
        <v>5.2486127663452058E-2</v>
      </c>
      <c r="C77" s="23">
        <f t="shared" si="10"/>
        <v>5.1265855456901654E-2</v>
      </c>
      <c r="D77" s="23">
        <f t="shared" si="11"/>
        <v>5.0073953875588231E-2</v>
      </c>
      <c r="E77" s="23">
        <f t="shared" si="12"/>
        <v>4.8909763318832483E-2</v>
      </c>
      <c r="F77" s="23">
        <f t="shared" si="13"/>
        <v>4.7772639521290655E-2</v>
      </c>
      <c r="G77" s="158">
        <f>'Mortality Table'!L82</f>
        <v>4.6661953196416771E-2</v>
      </c>
      <c r="H77" s="23">
        <f t="shared" si="14"/>
        <v>4.5558156252939845E-2</v>
      </c>
      <c r="I77" s="23">
        <f t="shared" si="15"/>
        <v>4.448046982582516E-2</v>
      </c>
      <c r="J77" s="23">
        <f t="shared" si="16"/>
        <v>4.3428276266085072E-2</v>
      </c>
      <c r="K77" s="23">
        <f t="shared" si="17"/>
        <v>4.2400972535330463E-2</v>
      </c>
      <c r="L77" s="158">
        <f>'Mortality Table'!M82</f>
        <v>4.1397969860154399E-2</v>
      </c>
    </row>
    <row r="78" spans="1:12">
      <c r="A78" s="112">
        <v>73</v>
      </c>
      <c r="B78" s="158">
        <f>'Mortality Table'!K83</f>
        <v>5.8846074972623903E-2</v>
      </c>
      <c r="C78" s="23">
        <f t="shared" si="10"/>
        <v>5.74779376580535E-2</v>
      </c>
      <c r="D78" s="23">
        <f t="shared" si="11"/>
        <v>5.6141608747227817E-2</v>
      </c>
      <c r="E78" s="23">
        <f t="shared" si="12"/>
        <v>5.4836348713099357E-2</v>
      </c>
      <c r="F78" s="23">
        <f t="shared" si="13"/>
        <v>5.3561435222198112E-2</v>
      </c>
      <c r="G78" s="158">
        <f>'Mortality Table'!L83</f>
        <v>5.2316162734890745E-2</v>
      </c>
      <c r="H78" s="23">
        <f t="shared" si="14"/>
        <v>5.1078614441999147E-2</v>
      </c>
      <c r="I78" s="23">
        <f t="shared" si="15"/>
        <v>4.987034057783428E-2</v>
      </c>
      <c r="J78" s="23">
        <f t="shared" si="16"/>
        <v>4.8690648650489186E-2</v>
      </c>
      <c r="K78" s="23">
        <f t="shared" si="17"/>
        <v>4.7538862549078312E-2</v>
      </c>
      <c r="L78" s="158">
        <f>'Mortality Table'!M83</f>
        <v>4.6414322156241264E-2</v>
      </c>
    </row>
    <row r="79" spans="1:12">
      <c r="A79" s="112">
        <v>74</v>
      </c>
      <c r="B79" s="158">
        <f>'Mortality Table'!K84</f>
        <v>6.6100389872148044E-2</v>
      </c>
      <c r="C79" s="23">
        <f t="shared" si="10"/>
        <v>6.4563593918742349E-2</v>
      </c>
      <c r="D79" s="23">
        <f t="shared" si="11"/>
        <v>6.3062527585191736E-2</v>
      </c>
      <c r="E79" s="23">
        <f t="shared" si="12"/>
        <v>6.1596360178435006E-2</v>
      </c>
      <c r="F79" s="23">
        <f t="shared" si="13"/>
        <v>6.0164280318545649E-2</v>
      </c>
      <c r="G79" s="158">
        <f>'Mortality Table'!L84</f>
        <v>5.8765495489712632E-2</v>
      </c>
      <c r="H79" s="23">
        <f t="shared" si="14"/>
        <v>5.7375387063894917E-2</v>
      </c>
      <c r="I79" s="23">
        <f t="shared" si="15"/>
        <v>5.6018161904344679E-2</v>
      </c>
      <c r="J79" s="23">
        <f t="shared" si="16"/>
        <v>5.4693042151450148E-2</v>
      </c>
      <c r="K79" s="23">
        <f t="shared" si="17"/>
        <v>5.339926834600945E-2</v>
      </c>
      <c r="L79" s="158">
        <f>'Mortality Table'!M84</f>
        <v>5.2136098993965353E-2</v>
      </c>
    </row>
    <row r="80" spans="1:12">
      <c r="A80" s="112">
        <v>75</v>
      </c>
      <c r="B80" s="158">
        <f>'Mortality Table'!K85</f>
        <v>7.4712818519984917E-2</v>
      </c>
      <c r="C80" s="23">
        <f t="shared" si="10"/>
        <v>7.2975788566135513E-2</v>
      </c>
      <c r="D80" s="23">
        <f t="shared" si="11"/>
        <v>7.1279143557203689E-2</v>
      </c>
      <c r="E80" s="23">
        <f t="shared" si="12"/>
        <v>6.9621944566504709E-2</v>
      </c>
      <c r="F80" s="23">
        <f t="shared" si="13"/>
        <v>6.8003274496857752E-2</v>
      </c>
      <c r="G80" s="158">
        <f>'Mortality Table'!L85</f>
        <v>6.6422237573062801E-2</v>
      </c>
      <c r="H80" s="23">
        <f t="shared" si="14"/>
        <v>6.4851007528246019E-2</v>
      </c>
      <c r="I80" s="23">
        <f t="shared" si="15"/>
        <v>6.331694521435699E-2</v>
      </c>
      <c r="J80" s="23">
        <f t="shared" si="16"/>
        <v>6.1819171421997395E-2</v>
      </c>
      <c r="K80" s="23">
        <f t="shared" si="17"/>
        <v>6.0356827739626286E-2</v>
      </c>
      <c r="L80" s="158">
        <f>'Mortality Table'!M85</f>
        <v>5.8929076061582979E-2</v>
      </c>
    </row>
    <row r="81" spans="1:12">
      <c r="A81" s="112">
        <v>76</v>
      </c>
      <c r="B81" s="158">
        <f>'Mortality Table'!K86</f>
        <v>8.3722743874645039E-2</v>
      </c>
      <c r="C81" s="23">
        <f t="shared" si="10"/>
        <v>8.1776238351100622E-2</v>
      </c>
      <c r="D81" s="23">
        <f t="shared" si="11"/>
        <v>7.9874987958693106E-2</v>
      </c>
      <c r="E81" s="23">
        <f t="shared" si="12"/>
        <v>7.8017940541716083E-2</v>
      </c>
      <c r="F81" s="23">
        <f t="shared" si="13"/>
        <v>7.6204068406476616E-2</v>
      </c>
      <c r="G81" s="158">
        <f>'Mortality Table'!L86</f>
        <v>7.4432367752567605E-2</v>
      </c>
      <c r="H81" s="23">
        <f t="shared" si="14"/>
        <v>7.2671656629413356E-2</v>
      </c>
      <c r="I81" s="23">
        <f t="shared" si="15"/>
        <v>7.0952595446369865E-2</v>
      </c>
      <c r="J81" s="23">
        <f t="shared" si="16"/>
        <v>6.9274198966569916E-2</v>
      </c>
      <c r="K81" s="23">
        <f t="shared" si="17"/>
        <v>6.7635505259102405E-2</v>
      </c>
      <c r="L81" s="158">
        <f>'Mortality Table'!M86</f>
        <v>6.6035575147706041E-2</v>
      </c>
    </row>
    <row r="82" spans="1:12">
      <c r="A82" s="112">
        <v>77</v>
      </c>
      <c r="B82" s="158">
        <f>'Mortality Table'!K87</f>
        <v>9.3560787368520248E-2</v>
      </c>
      <c r="C82" s="23">
        <f t="shared" si="10"/>
        <v>9.1385553006007411E-2</v>
      </c>
      <c r="D82" s="23">
        <f t="shared" si="11"/>
        <v>8.9260891588260602E-2</v>
      </c>
      <c r="E82" s="23">
        <f t="shared" si="12"/>
        <v>8.7185627323472598E-2</v>
      </c>
      <c r="F82" s="23">
        <f t="shared" si="13"/>
        <v>8.5158611756317795E-2</v>
      </c>
      <c r="G82" s="158">
        <f>'Mortality Table'!L87</f>
        <v>8.317872313239455E-2</v>
      </c>
      <c r="H82" s="23">
        <f t="shared" si="14"/>
        <v>8.1211115390614458E-2</v>
      </c>
      <c r="I82" s="23">
        <f t="shared" si="15"/>
        <v>7.9290051765883968E-2</v>
      </c>
      <c r="J82" s="23">
        <f t="shared" si="16"/>
        <v>7.7414431248695029E-2</v>
      </c>
      <c r="K82" s="23">
        <f t="shared" si="17"/>
        <v>7.558317887411857E-2</v>
      </c>
      <c r="L82" s="158">
        <f>'Mortality Table'!M87</f>
        <v>7.3795245105715418E-2</v>
      </c>
    </row>
    <row r="83" spans="1:12">
      <c r="A83" s="112">
        <v>78</v>
      </c>
      <c r="B83" s="158">
        <f>'Mortality Table'!K88</f>
        <v>0.10429319845274773</v>
      </c>
      <c r="C83" s="23">
        <f t="shared" si="10"/>
        <v>0.10186844172045113</v>
      </c>
      <c r="D83" s="23">
        <f t="shared" si="11"/>
        <v>9.9500059184152431E-2</v>
      </c>
      <c r="E83" s="23">
        <f t="shared" si="12"/>
        <v>9.7186740176297956E-2</v>
      </c>
      <c r="F83" s="23">
        <f t="shared" si="13"/>
        <v>9.4927204501599027E-2</v>
      </c>
      <c r="G83" s="158">
        <f>'Mortality Table'!L88</f>
        <v>9.2720201728569387E-2</v>
      </c>
      <c r="H83" s="23">
        <f t="shared" si="14"/>
        <v>9.0526888584651979E-2</v>
      </c>
      <c r="I83" s="23">
        <f t="shared" si="15"/>
        <v>8.8385458659899371E-2</v>
      </c>
      <c r="J83" s="23">
        <f t="shared" si="16"/>
        <v>8.6294684647376982E-2</v>
      </c>
      <c r="K83" s="23">
        <f t="shared" si="17"/>
        <v>8.4253368272318038E-2</v>
      </c>
      <c r="L83" s="158">
        <f>'Mortality Table'!M88</f>
        <v>8.2260339605362012E-2</v>
      </c>
    </row>
    <row r="84" spans="1:12">
      <c r="A84" s="112">
        <v>79</v>
      </c>
      <c r="B84" s="158">
        <f>'Mortality Table'!K89</f>
        <v>0.11595310185289613</v>
      </c>
      <c r="C84" s="23">
        <f t="shared" si="10"/>
        <v>0.11325725908922957</v>
      </c>
      <c r="D84" s="23">
        <f t="shared" si="11"/>
        <v>0.11062409311549171</v>
      </c>
      <c r="E84" s="23">
        <f t="shared" si="12"/>
        <v>0.10805214673245385</v>
      </c>
      <c r="F84" s="23">
        <f t="shared" si="13"/>
        <v>0.10553999661992929</v>
      </c>
      <c r="G84" s="158">
        <f>'Mortality Table'!L89</f>
        <v>0.10308625254910503</v>
      </c>
      <c r="H84" s="23">
        <f t="shared" si="14"/>
        <v>0.10064772859792738</v>
      </c>
      <c r="I84" s="23">
        <f t="shared" si="15"/>
        <v>9.826688837191605E-2</v>
      </c>
      <c r="J84" s="23">
        <f t="shared" si="16"/>
        <v>9.5942367352117891E-2</v>
      </c>
      <c r="K84" s="23">
        <f t="shared" si="17"/>
        <v>9.3672833297522434E-2</v>
      </c>
      <c r="L84" s="158">
        <f>'Mortality Table'!M89</f>
        <v>9.1456985481521286E-2</v>
      </c>
    </row>
    <row r="85" spans="1:12">
      <c r="A85" s="112">
        <v>80</v>
      </c>
      <c r="B85" s="158">
        <f>'Mortality Table'!K90</f>
        <v>0.1284576857550439</v>
      </c>
      <c r="C85" s="23">
        <f t="shared" si="10"/>
        <v>0.1254711186253484</v>
      </c>
      <c r="D85" s="23">
        <f t="shared" si="11"/>
        <v>0.12255398745947056</v>
      </c>
      <c r="E85" s="23">
        <f t="shared" si="12"/>
        <v>0.11970467791128585</v>
      </c>
      <c r="F85" s="23">
        <f t="shared" si="13"/>
        <v>0.11692161316728633</v>
      </c>
      <c r="G85" s="158">
        <f>'Mortality Table'!L90</f>
        <v>0.11420325307396922</v>
      </c>
      <c r="H85" s="23">
        <f t="shared" si="14"/>
        <v>0.11150175446443721</v>
      </c>
      <c r="I85" s="23">
        <f t="shared" si="15"/>
        <v>0.10886416029318398</v>
      </c>
      <c r="J85" s="23">
        <f t="shared" si="16"/>
        <v>0.10628895888916248</v>
      </c>
      <c r="K85" s="23">
        <f t="shared" si="17"/>
        <v>0.1037746743401777</v>
      </c>
      <c r="L85" s="158">
        <f>'Mortality Table'!M90</f>
        <v>0.10131986564700458</v>
      </c>
    </row>
    <row r="86" spans="1:12">
      <c r="A86" s="112">
        <v>81</v>
      </c>
      <c r="B86" s="158">
        <f>'Mortality Table'!K91</f>
        <v>0.14220444686601433</v>
      </c>
      <c r="C86" s="23">
        <f t="shared" si="10"/>
        <v>0.13889827546637984</v>
      </c>
      <c r="D86" s="23">
        <f t="shared" si="11"/>
        <v>0.1356689706455666</v>
      </c>
      <c r="E86" s="23">
        <f t="shared" si="12"/>
        <v>0.13251474529993559</v>
      </c>
      <c r="F86" s="23">
        <f t="shared" si="13"/>
        <v>0.12943385387497688</v>
      </c>
      <c r="G86" s="158">
        <f>'Mortality Table'!L91</f>
        <v>0.12642459139931664</v>
      </c>
      <c r="H86" s="23">
        <f t="shared" si="14"/>
        <v>0.12343399482099768</v>
      </c>
      <c r="I86" s="23">
        <f t="shared" si="15"/>
        <v>0.12051414134570369</v>
      </c>
      <c r="J86" s="23">
        <f t="shared" si="16"/>
        <v>0.117663357532536</v>
      </c>
      <c r="K86" s="23">
        <f t="shared" si="17"/>
        <v>0.11488000952614305</v>
      </c>
      <c r="L86" s="158">
        <f>'Mortality Table'!M91</f>
        <v>0.11216250212031735</v>
      </c>
    </row>
    <row r="87" spans="1:12">
      <c r="A87" s="112">
        <v>82</v>
      </c>
      <c r="B87" s="158">
        <f>'Mortality Table'!K92</f>
        <v>0.1570774486463172</v>
      </c>
      <c r="C87" s="23">
        <f t="shared" si="10"/>
        <v>0.15342548853053178</v>
      </c>
      <c r="D87" s="23">
        <f t="shared" si="11"/>
        <v>0.14985843438184873</v>
      </c>
      <c r="E87" s="23">
        <f t="shared" si="12"/>
        <v>0.14637431218548666</v>
      </c>
      <c r="F87" s="23">
        <f t="shared" si="13"/>
        <v>0.14297119382136975</v>
      </c>
      <c r="G87" s="158">
        <f>'Mortality Table'!L92</f>
        <v>0.13964719599710212</v>
      </c>
      <c r="H87" s="23">
        <f t="shared" si="14"/>
        <v>0.13634381631520398</v>
      </c>
      <c r="I87" s="23">
        <f t="shared" si="15"/>
        <v>0.13311857867722493</v>
      </c>
      <c r="J87" s="23">
        <f t="shared" si="16"/>
        <v>0.12996963461898101</v>
      </c>
      <c r="K87" s="23">
        <f t="shared" si="17"/>
        <v>0.12689517940204295</v>
      </c>
      <c r="L87" s="158">
        <f>'Mortality Table'!M92</f>
        <v>0.12389345097939547</v>
      </c>
    </row>
    <row r="88" spans="1:12">
      <c r="A88" s="112">
        <v>83</v>
      </c>
      <c r="B88" s="158">
        <f>'Mortality Table'!K93</f>
        <v>0.17314294054708984</v>
      </c>
      <c r="C88" s="23">
        <f t="shared" si="10"/>
        <v>0.16911746700739974</v>
      </c>
      <c r="D88" s="23">
        <f t="shared" si="11"/>
        <v>0.16518558340656336</v>
      </c>
      <c r="E88" s="23">
        <f t="shared" si="12"/>
        <v>0.16134511383246289</v>
      </c>
      <c r="F88" s="23">
        <f t="shared" si="13"/>
        <v>0.15759393296168275</v>
      </c>
      <c r="G88" s="158">
        <f>'Mortality Table'!L93</f>
        <v>0.15392996488335148</v>
      </c>
      <c r="H88" s="23">
        <f t="shared" si="14"/>
        <v>0.15028872371985896</v>
      </c>
      <c r="I88" s="23">
        <f t="shared" si="15"/>
        <v>0.14673361677474794</v>
      </c>
      <c r="J88" s="23">
        <f t="shared" si="16"/>
        <v>0.14326260652750183</v>
      </c>
      <c r="K88" s="23">
        <f t="shared" si="17"/>
        <v>0.13987370365552057</v>
      </c>
      <c r="L88" s="158">
        <f>'Mortality Table'!M93</f>
        <v>0.13656496589398992</v>
      </c>
    </row>
    <row r="89" spans="1:12">
      <c r="A89" s="112">
        <v>84</v>
      </c>
      <c r="B89" s="158">
        <f>'Mortality Table'!K94</f>
        <v>0.19045060965668512</v>
      </c>
      <c r="C89" s="23">
        <f t="shared" si="10"/>
        <v>0.18602274278918024</v>
      </c>
      <c r="D89" s="23">
        <f t="shared" si="11"/>
        <v>0.18169782127339507</v>
      </c>
      <c r="E89" s="23">
        <f t="shared" si="12"/>
        <v>0.17747345168925679</v>
      </c>
      <c r="F89" s="23">
        <f t="shared" si="13"/>
        <v>0.17334729626232925</v>
      </c>
      <c r="G89" s="158">
        <f>'Mortality Table'!L94</f>
        <v>0.16931707157008408</v>
      </c>
      <c r="H89" s="23">
        <f t="shared" si="14"/>
        <v>0.16531184561456466</v>
      </c>
      <c r="I89" s="23">
        <f t="shared" si="15"/>
        <v>0.16140136400352273</v>
      </c>
      <c r="J89" s="23">
        <f t="shared" si="16"/>
        <v>0.15758338554235166</v>
      </c>
      <c r="K89" s="23">
        <f t="shared" si="17"/>
        <v>0.1538557220523083</v>
      </c>
      <c r="L89" s="158">
        <f>'Mortality Table'!M94</f>
        <v>0.15021623711641383</v>
      </c>
    </row>
    <row r="90" spans="1:12">
      <c r="A90" s="112">
        <v>85</v>
      </c>
      <c r="B90" s="158">
        <f>'Mortality Table'!K95</f>
        <v>0.2089838936123187</v>
      </c>
      <c r="C90" s="23">
        <f t="shared" si="10"/>
        <v>0.20412513857847431</v>
      </c>
      <c r="D90" s="23">
        <f t="shared" si="11"/>
        <v>0.19937934679778235</v>
      </c>
      <c r="E90" s="23">
        <f t="shared" si="12"/>
        <v>0.19474389193973757</v>
      </c>
      <c r="F90" s="23">
        <f t="shared" si="13"/>
        <v>0.19021620873450482</v>
      </c>
      <c r="G90" s="158">
        <f>'Mortality Table'!L95</f>
        <v>0.18579379155329337</v>
      </c>
      <c r="H90" s="23">
        <f t="shared" si="14"/>
        <v>0.18139880580612022</v>
      </c>
      <c r="I90" s="23">
        <f t="shared" si="15"/>
        <v>0.17710778424179924</v>
      </c>
      <c r="J90" s="23">
        <f t="shared" si="16"/>
        <v>0.17291826756877926</v>
      </c>
      <c r="K90" s="23">
        <f t="shared" si="17"/>
        <v>0.16882785467049541</v>
      </c>
      <c r="L90" s="158">
        <f>'Mortality Table'!M95</f>
        <v>0.16483420122922945</v>
      </c>
    </row>
    <row r="91" spans="1:12">
      <c r="A91" s="112">
        <v>86</v>
      </c>
      <c r="B91" s="158">
        <f>'Mortality Table'!K96</f>
        <v>0.22892497840461798</v>
      </c>
      <c r="C91" s="23">
        <f t="shared" si="10"/>
        <v>0.22360260464666923</v>
      </c>
      <c r="D91" s="23">
        <f t="shared" si="11"/>
        <v>0.21840397300990236</v>
      </c>
      <c r="E91" s="23">
        <f t="shared" si="12"/>
        <v>0.21332620656134516</v>
      </c>
      <c r="F91" s="23">
        <f t="shared" si="13"/>
        <v>0.20836649525505829</v>
      </c>
      <c r="G91" s="158">
        <f>'Mortality Table'!L96</f>
        <v>0.20352209437705038</v>
      </c>
      <c r="H91" s="23">
        <f t="shared" si="14"/>
        <v>0.19870774241973324</v>
      </c>
      <c r="I91" s="23">
        <f t="shared" si="15"/>
        <v>0.19400727482882782</v>
      </c>
      <c r="J91" s="23">
        <f t="shared" si="16"/>
        <v>0.1894179976490464</v>
      </c>
      <c r="K91" s="23">
        <f t="shared" si="17"/>
        <v>0.18493728065110063</v>
      </c>
      <c r="L91" s="158">
        <f>'Mortality Table'!M96</f>
        <v>0.18056255582425185</v>
      </c>
    </row>
    <row r="92" spans="1:12">
      <c r="A92" s="112">
        <v>87</v>
      </c>
      <c r="B92" s="158">
        <f>'Mortality Table'!K97</f>
        <v>0.25022417694522991</v>
      </c>
      <c r="C92" s="23">
        <f t="shared" si="10"/>
        <v>0.24440660910156836</v>
      </c>
      <c r="D92" s="23">
        <f t="shared" si="11"/>
        <v>0.23872429635607031</v>
      </c>
      <c r="E92" s="23">
        <f t="shared" si="12"/>
        <v>0.23317409410568671</v>
      </c>
      <c r="F92" s="23">
        <f t="shared" si="13"/>
        <v>0.22775293085757636</v>
      </c>
      <c r="G92" s="158">
        <f>'Mortality Table'!L97</f>
        <v>0.22245780652933561</v>
      </c>
      <c r="H92" s="23">
        <f t="shared" si="14"/>
        <v>0.2171955268758016</v>
      </c>
      <c r="I92" s="23">
        <f t="shared" si="15"/>
        <v>0.21205772739935835</v>
      </c>
      <c r="J92" s="23">
        <f t="shared" si="16"/>
        <v>0.20704146349889982</v>
      </c>
      <c r="K92" s="23">
        <f t="shared" si="17"/>
        <v>0.20214386022839154</v>
      </c>
      <c r="L92" s="158">
        <f>'Mortality Table'!M97</f>
        <v>0.19736211064916775</v>
      </c>
    </row>
    <row r="93" spans="1:12">
      <c r="A93" s="112">
        <v>88</v>
      </c>
      <c r="B93" s="158">
        <f>'Mortality Table'!K98</f>
        <v>0.27293117632250752</v>
      </c>
      <c r="C93" s="23">
        <f t="shared" si="10"/>
        <v>0.2665856838353684</v>
      </c>
      <c r="D93" s="23">
        <f t="shared" si="11"/>
        <v>0.2603877203899711</v>
      </c>
      <c r="E93" s="23">
        <f t="shared" si="12"/>
        <v>0.2543338560211551</v>
      </c>
      <c r="F93" s="23">
        <f t="shared" si="13"/>
        <v>0.2484207405084724</v>
      </c>
      <c r="G93" s="158">
        <f>'Mortality Table'!L98</f>
        <v>0.24264510152216848</v>
      </c>
      <c r="H93" s="23">
        <f t="shared" si="14"/>
        <v>0.23690528775392736</v>
      </c>
      <c r="I93" s="23">
        <f t="shared" si="15"/>
        <v>0.23130125031864085</v>
      </c>
      <c r="J93" s="23">
        <f t="shared" si="16"/>
        <v>0.22582977740259264</v>
      </c>
      <c r="K93" s="23">
        <f t="shared" si="17"/>
        <v>0.22048773316810058</v>
      </c>
      <c r="L93" s="158">
        <f>'Mortality Table'!M98</f>
        <v>0.2152720559562904</v>
      </c>
    </row>
    <row r="94" spans="1:12">
      <c r="A94" s="112">
        <v>89</v>
      </c>
      <c r="B94" s="158">
        <f>'Mortality Table'!K99</f>
        <v>0.29701285181088216</v>
      </c>
      <c r="C94" s="23">
        <f t="shared" si="10"/>
        <v>0.29010747425327149</v>
      </c>
      <c r="D94" s="23">
        <f t="shared" si="11"/>
        <v>0.28336264274248141</v>
      </c>
      <c r="E94" s="23">
        <f t="shared" si="12"/>
        <v>0.27677462467548852</v>
      </c>
      <c r="F94" s="23">
        <f t="shared" si="13"/>
        <v>0.27033977423013744</v>
      </c>
      <c r="G94" s="158">
        <f>'Mortality Table'!L99</f>
        <v>0.26405453034753607</v>
      </c>
      <c r="H94" s="23">
        <f t="shared" si="14"/>
        <v>0.25780827266770912</v>
      </c>
      <c r="I94" s="23">
        <f t="shared" si="15"/>
        <v>0.25170977134317535</v>
      </c>
      <c r="J94" s="23">
        <f t="shared" si="16"/>
        <v>0.24575553117062282</v>
      </c>
      <c r="K94" s="23">
        <f t="shared" si="17"/>
        <v>0.2399421396264062</v>
      </c>
      <c r="L94" s="158">
        <f>'Mortality Table'!M99</f>
        <v>0.23426626491074432</v>
      </c>
    </row>
    <row r="95" spans="1:12">
      <c r="A95" s="112">
        <v>90</v>
      </c>
      <c r="B95" s="158">
        <f>'Mortality Table'!K100</f>
        <v>0.32299919901945157</v>
      </c>
      <c r="C95" s="23">
        <f t="shared" si="10"/>
        <v>0.31548965387204042</v>
      </c>
      <c r="D95" s="23">
        <f t="shared" si="11"/>
        <v>0.30815470131957134</v>
      </c>
      <c r="E95" s="23">
        <f t="shared" si="12"/>
        <v>0.30099028218487572</v>
      </c>
      <c r="F95" s="23">
        <f t="shared" si="13"/>
        <v>0.29399243166431394</v>
      </c>
      <c r="G95" s="158">
        <f>'Mortality Table'!L100</f>
        <v>0.28715727713364464</v>
      </c>
      <c r="H95" s="23">
        <f t="shared" si="14"/>
        <v>0.28036451979956867</v>
      </c>
      <c r="I95" s="23">
        <f t="shared" si="15"/>
        <v>0.27373244636896255</v>
      </c>
      <c r="J95" s="23">
        <f t="shared" si="16"/>
        <v>0.26725725583502408</v>
      </c>
      <c r="K95" s="23">
        <f t="shared" si="17"/>
        <v>0.26093523710445399</v>
      </c>
      <c r="L95" s="158">
        <f>'Mortality Table'!M100</f>
        <v>0.25476276687053678</v>
      </c>
    </row>
    <row r="96" spans="1:12">
      <c r="A96" s="112">
        <v>91</v>
      </c>
      <c r="B96" s="158">
        <f>'Mortality Table'!K101</f>
        <v>0.34966460310217728</v>
      </c>
      <c r="C96" s="23">
        <f t="shared" si="10"/>
        <v>0.34153510268416148</v>
      </c>
      <c r="D96" s="23">
        <f t="shared" si="11"/>
        <v>0.33359460846368527</v>
      </c>
      <c r="E96" s="23">
        <f t="shared" si="12"/>
        <v>0.32583872615563003</v>
      </c>
      <c r="F96" s="23">
        <f t="shared" si="13"/>
        <v>0.3182631636394726</v>
      </c>
      <c r="G96" s="158">
        <f>'Mortality Table'!L101</f>
        <v>0.31086372858401728</v>
      </c>
      <c r="H96" s="23">
        <f t="shared" si="14"/>
        <v>0.30351019085265574</v>
      </c>
      <c r="I96" s="23">
        <f t="shared" si="15"/>
        <v>0.29633060238650077</v>
      </c>
      <c r="J96" s="23">
        <f t="shared" si="16"/>
        <v>0.28932084838421851</v>
      </c>
      <c r="K96" s="23">
        <f t="shared" si="17"/>
        <v>0.28247691138084469</v>
      </c>
      <c r="L96" s="158">
        <f>'Mortality Table'!M101</f>
        <v>0.27579486894527599</v>
      </c>
    </row>
    <row r="97" spans="1:12">
      <c r="A97" s="112">
        <v>92</v>
      </c>
      <c r="B97" s="158">
        <f>'Mortality Table'!K102</f>
        <v>0.37758874675650989</v>
      </c>
      <c r="C97" s="23">
        <f t="shared" si="10"/>
        <v>0.36881002609859381</v>
      </c>
      <c r="D97" s="23">
        <f t="shared" si="11"/>
        <v>0.36023540563447787</v>
      </c>
      <c r="E97" s="23">
        <f t="shared" si="12"/>
        <v>0.35186014015233297</v>
      </c>
      <c r="F97" s="23">
        <f t="shared" si="13"/>
        <v>0.34367959476376925</v>
      </c>
      <c r="G97" s="158">
        <f>'Mortality Table'!L102</f>
        <v>0.33568924233887959</v>
      </c>
      <c r="H97" s="23">
        <f t="shared" si="14"/>
        <v>0.32774845258899421</v>
      </c>
      <c r="I97" s="23">
        <f t="shared" si="15"/>
        <v>0.31999550365704071</v>
      </c>
      <c r="J97" s="23">
        <f t="shared" si="16"/>
        <v>0.31242595213449276</v>
      </c>
      <c r="K97" s="23">
        <f t="shared" si="17"/>
        <v>0.30503545972245627</v>
      </c>
      <c r="L97" s="158">
        <f>'Mortality Table'!M102</f>
        <v>0.29781979074528236</v>
      </c>
    </row>
    <row r="98" spans="1:12">
      <c r="A98" s="112">
        <v>93</v>
      </c>
      <c r="B98" s="158">
        <f>'Mortality Table'!K103</f>
        <v>0.40680475470801813</v>
      </c>
      <c r="C98" s="23">
        <f t="shared" si="10"/>
        <v>0.39734677871013524</v>
      </c>
      <c r="D98" s="23">
        <f t="shared" si="11"/>
        <v>0.38810869520107233</v>
      </c>
      <c r="E98" s="23">
        <f t="shared" si="12"/>
        <v>0.37908539180724637</v>
      </c>
      <c r="F98" s="23">
        <f t="shared" si="13"/>
        <v>0.37027187501481279</v>
      </c>
      <c r="G98" s="158">
        <f>'Mortality Table'!L103</f>
        <v>0.36166326740624444</v>
      </c>
      <c r="H98" s="23">
        <f t="shared" si="14"/>
        <v>0.35310805739498535</v>
      </c>
      <c r="I98" s="23">
        <f t="shared" si="15"/>
        <v>0.34475522242408263</v>
      </c>
      <c r="J98" s="23">
        <f t="shared" si="16"/>
        <v>0.33659997527534924</v>
      </c>
      <c r="K98" s="23">
        <f t="shared" si="17"/>
        <v>0.32863764197311041</v>
      </c>
      <c r="L98" s="158">
        <f>'Mortality Table'!M103</f>
        <v>0.32086365910543146</v>
      </c>
    </row>
    <row r="99" spans="1:12">
      <c r="A99" s="112">
        <v>94</v>
      </c>
      <c r="B99" s="158">
        <f>'Mortality Table'!K104</f>
        <v>0.43734575168227047</v>
      </c>
      <c r="C99" s="23">
        <f t="shared" si="10"/>
        <v>0.42717771511358321</v>
      </c>
      <c r="D99" s="23">
        <f t="shared" si="11"/>
        <v>0.41724607953259163</v>
      </c>
      <c r="E99" s="23">
        <f t="shared" si="12"/>
        <v>0.40754534875263199</v>
      </c>
      <c r="F99" s="23">
        <f t="shared" si="13"/>
        <v>0.39807015437021193</v>
      </c>
      <c r="G99" s="158">
        <f>'Mortality Table'!L104</f>
        <v>0.38881525279412471</v>
      </c>
      <c r="H99" s="23">
        <f t="shared" si="14"/>
        <v>0.37961775765703049</v>
      </c>
      <c r="I99" s="23">
        <f t="shared" si="15"/>
        <v>0.37063783093112634</v>
      </c>
      <c r="J99" s="23">
        <f t="shared" si="16"/>
        <v>0.36187032599628993</v>
      </c>
      <c r="K99" s="23">
        <f t="shared" si="17"/>
        <v>0.35331021797662876</v>
      </c>
      <c r="L99" s="158">
        <f>'Mortality Table'!M104</f>
        <v>0.34495260086059865</v>
      </c>
    </row>
    <row r="100" spans="1:12">
      <c r="A100" s="112">
        <v>95</v>
      </c>
      <c r="B100" s="158">
        <f>'Mortality Table'!K105</f>
        <v>0.46917861295369823</v>
      </c>
      <c r="C100" s="23">
        <f t="shared" si="10"/>
        <v>0.45827048071414012</v>
      </c>
      <c r="D100" s="23">
        <f t="shared" si="11"/>
        <v>0.44761595625991263</v>
      </c>
      <c r="E100" s="23">
        <f t="shared" si="12"/>
        <v>0.43720914335622807</v>
      </c>
      <c r="F100" s="23">
        <f t="shared" si="13"/>
        <v>0.4270442828523579</v>
      </c>
      <c r="G100" s="158">
        <f>'Mortality Table'!L105</f>
        <v>0.41711574949450747</v>
      </c>
      <c r="H100" s="23">
        <f t="shared" si="14"/>
        <v>0.40724880098872834</v>
      </c>
      <c r="I100" s="23">
        <f t="shared" si="15"/>
        <v>0.39761525693467187</v>
      </c>
      <c r="J100" s="23">
        <f t="shared" si="16"/>
        <v>0.38820959610781258</v>
      </c>
      <c r="K100" s="23">
        <f t="shared" si="17"/>
        <v>0.37902642788918944</v>
      </c>
      <c r="L100" s="158">
        <f>'Mortality Table'!M105</f>
        <v>0.37006048917590839</v>
      </c>
    </row>
    <row r="101" spans="1:12">
      <c r="A101" s="112">
        <v>96</v>
      </c>
      <c r="B101" s="158">
        <f>'Mortality Table'!K106</f>
        <v>0.50233646324787029</v>
      </c>
      <c r="C101" s="23">
        <f t="shared" si="10"/>
        <v>0.49065743010660379</v>
      </c>
      <c r="D101" s="23">
        <f t="shared" si="11"/>
        <v>0.47924992775215869</v>
      </c>
      <c r="E101" s="23">
        <f t="shared" si="12"/>
        <v>0.46810764325029647</v>
      </c>
      <c r="F101" s="23">
        <f t="shared" si="13"/>
        <v>0.45722441043885964</v>
      </c>
      <c r="G101" s="158">
        <f>'Mortality Table'!L106</f>
        <v>0.44659420651540571</v>
      </c>
      <c r="H101" s="23">
        <f t="shared" si="14"/>
        <v>0.43602993977648025</v>
      </c>
      <c r="I101" s="23">
        <f t="shared" si="15"/>
        <v>0.42571557267821947</v>
      </c>
      <c r="J101" s="23">
        <f t="shared" si="16"/>
        <v>0.41564519379941955</v>
      </c>
      <c r="K101" s="23">
        <f t="shared" si="17"/>
        <v>0.40581303155461451</v>
      </c>
      <c r="L101" s="158">
        <f>'Mortality Table'!M106</f>
        <v>0.39621345088623633</v>
      </c>
    </row>
    <row r="102" spans="1:12">
      <c r="A102" s="112">
        <v>97</v>
      </c>
      <c r="B102" s="158">
        <f>'Mortality Table'!K107</f>
        <v>0.53676961547643343</v>
      </c>
      <c r="C102" s="23">
        <f t="shared" si="10"/>
        <v>0.52429003139877739</v>
      </c>
      <c r="D102" s="23">
        <f t="shared" si="11"/>
        <v>0.51210059045564493</v>
      </c>
      <c r="E102" s="23">
        <f t="shared" si="12"/>
        <v>0.50019454698644439</v>
      </c>
      <c r="F102" s="23">
        <f t="shared" si="13"/>
        <v>0.48856531216330362</v>
      </c>
      <c r="G102" s="158">
        <f>'Mortality Table'!L107</f>
        <v>0.47720645034479997</v>
      </c>
      <c r="H102" s="23">
        <f t="shared" si="14"/>
        <v>0.46591804544068399</v>
      </c>
      <c r="I102" s="23">
        <f t="shared" si="15"/>
        <v>0.45489666979651872</v>
      </c>
      <c r="J102" s="23">
        <f t="shared" si="16"/>
        <v>0.4441360067868575</v>
      </c>
      <c r="K102" s="23">
        <f t="shared" si="17"/>
        <v>0.4336298892071711</v>
      </c>
      <c r="L102" s="158">
        <f>'Mortality Table'!M107</f>
        <v>0.4233722957392691</v>
      </c>
    </row>
    <row r="103" spans="1:12">
      <c r="A103" s="112">
        <v>98</v>
      </c>
      <c r="B103" s="158">
        <f>'Mortality Table'!K108</f>
        <v>0.57249463200217221</v>
      </c>
      <c r="C103" s="23">
        <f t="shared" si="10"/>
        <v>0.55918446188806015</v>
      </c>
      <c r="D103" s="23">
        <f t="shared" si="11"/>
        <v>0.5461837455549331</v>
      </c>
      <c r="E103" s="23">
        <f t="shared" si="12"/>
        <v>0.53348528838080278</v>
      </c>
      <c r="F103" s="23">
        <f t="shared" si="13"/>
        <v>0.52108206301449467</v>
      </c>
      <c r="G103" s="158">
        <f>'Mortality Table'!L108</f>
        <v>0.50896720548669683</v>
      </c>
      <c r="H103" s="23">
        <f t="shared" si="14"/>
        <v>0.49692749417454052</v>
      </c>
      <c r="I103" s="23">
        <f t="shared" si="15"/>
        <v>0.48517258441131994</v>
      </c>
      <c r="J103" s="23">
        <f t="shared" si="16"/>
        <v>0.47369573916487756</v>
      </c>
      <c r="K103" s="23">
        <f t="shared" si="17"/>
        <v>0.46249038076877025</v>
      </c>
      <c r="L103" s="158">
        <f>'Mortality Table'!M108</f>
        <v>0.4515500871524446</v>
      </c>
    </row>
    <row r="104" spans="1:12">
      <c r="A104" s="112">
        <v>99</v>
      </c>
      <c r="B104" s="158">
        <f>'Mortality Table'!K109</f>
        <v>0.60944526337394933</v>
      </c>
      <c r="C104" s="23">
        <f t="shared" si="10"/>
        <v>0.59527601238485661</v>
      </c>
      <c r="D104" s="23">
        <f t="shared" si="11"/>
        <v>0.58143618831177657</v>
      </c>
      <c r="E104" s="23">
        <f t="shared" si="12"/>
        <v>0.56791813216884801</v>
      </c>
      <c r="F104" s="23">
        <f t="shared" si="13"/>
        <v>0.55471436303721455</v>
      </c>
      <c r="G104" s="158">
        <f>'Mortality Table'!L109</f>
        <v>0.54181757392507035</v>
      </c>
      <c r="H104" s="23">
        <f t="shared" si="14"/>
        <v>0.52900078120524696</v>
      </c>
      <c r="I104" s="23">
        <f t="shared" si="15"/>
        <v>0.51648717203562289</v>
      </c>
      <c r="J104" s="23">
        <f t="shared" si="16"/>
        <v>0.50426957455447552</v>
      </c>
      <c r="K104" s="23">
        <f t="shared" si="17"/>
        <v>0.49234098655176878</v>
      </c>
      <c r="L104" s="158">
        <f>'Mortality Table'!M109</f>
        <v>0.4806945714560118</v>
      </c>
    </row>
    <row r="105" spans="1:12">
      <c r="A105" s="112">
        <v>100</v>
      </c>
      <c r="B105" s="158">
        <f>'Mortality Table'!K110</f>
        <v>1</v>
      </c>
      <c r="C105" s="23">
        <f t="shared" si="10"/>
        <v>1</v>
      </c>
      <c r="D105" s="23">
        <f t="shared" si="11"/>
        <v>1</v>
      </c>
      <c r="E105" s="23">
        <f t="shared" si="12"/>
        <v>1</v>
      </c>
      <c r="F105" s="23">
        <f t="shared" si="13"/>
        <v>1</v>
      </c>
      <c r="G105" s="158">
        <f>'Mortality Table'!L110</f>
        <v>1</v>
      </c>
      <c r="H105" s="23">
        <f t="shared" si="14"/>
        <v>1</v>
      </c>
      <c r="I105" s="23">
        <f t="shared" si="15"/>
        <v>1</v>
      </c>
      <c r="J105" s="23">
        <f t="shared" si="16"/>
        <v>1</v>
      </c>
      <c r="K105" s="23">
        <f t="shared" si="17"/>
        <v>1</v>
      </c>
      <c r="L105" s="158">
        <f>'Mortality Table'!M110</f>
        <v>1</v>
      </c>
    </row>
  </sheetData>
  <sheetProtection password="CC3D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A12" sqref="A12"/>
    </sheetView>
  </sheetViews>
  <sheetFormatPr defaultRowHeight="12.75"/>
  <cols>
    <col min="1" max="1" width="12.125" style="18" customWidth="1"/>
    <col min="2" max="16384" width="9" style="18"/>
  </cols>
  <sheetData>
    <row r="1" spans="1:12" ht="14.25">
      <c r="A1" s="30" t="s">
        <v>76</v>
      </c>
    </row>
    <row r="3" spans="1:12">
      <c r="A3" s="46" t="s">
        <v>41</v>
      </c>
      <c r="B3" s="156">
        <f ca="1">Population!$C$4</f>
        <v>2553</v>
      </c>
      <c r="C3" s="47">
        <f ca="1">B3+1</f>
        <v>2554</v>
      </c>
      <c r="D3" s="47">
        <f t="shared" ref="D3:L3" ca="1" si="0">C3+1</f>
        <v>2555</v>
      </c>
      <c r="E3" s="47">
        <f t="shared" ca="1" si="0"/>
        <v>2556</v>
      </c>
      <c r="F3" s="47">
        <f t="shared" ca="1" si="0"/>
        <v>2557</v>
      </c>
      <c r="G3" s="156">
        <f t="shared" ca="1" si="0"/>
        <v>2558</v>
      </c>
      <c r="H3" s="47">
        <f t="shared" ca="1" si="0"/>
        <v>2559</v>
      </c>
      <c r="I3" s="47">
        <f t="shared" ca="1" si="0"/>
        <v>2560</v>
      </c>
      <c r="J3" s="47">
        <f t="shared" ca="1" si="0"/>
        <v>2561</v>
      </c>
      <c r="K3" s="47">
        <f t="shared" ca="1" si="0"/>
        <v>2562</v>
      </c>
      <c r="L3" s="156">
        <f t="shared" ca="1" si="0"/>
        <v>2563</v>
      </c>
    </row>
    <row r="4" spans="1:12">
      <c r="A4" s="48" t="s">
        <v>42</v>
      </c>
      <c r="B4" s="157">
        <f ca="1">B3-543</f>
        <v>2010</v>
      </c>
      <c r="C4" s="48">
        <f t="shared" ref="C4:L4" ca="1" si="1">C3-543</f>
        <v>2011</v>
      </c>
      <c r="D4" s="48">
        <f t="shared" ca="1" si="1"/>
        <v>2012</v>
      </c>
      <c r="E4" s="48">
        <f t="shared" ca="1" si="1"/>
        <v>2013</v>
      </c>
      <c r="F4" s="48">
        <f t="shared" ca="1" si="1"/>
        <v>2014</v>
      </c>
      <c r="G4" s="157">
        <f t="shared" ca="1" si="1"/>
        <v>2015</v>
      </c>
      <c r="H4" s="48">
        <f t="shared" ca="1" si="1"/>
        <v>2016</v>
      </c>
      <c r="I4" s="48">
        <f t="shared" ca="1" si="1"/>
        <v>2017</v>
      </c>
      <c r="J4" s="48">
        <f t="shared" ca="1" si="1"/>
        <v>2018</v>
      </c>
      <c r="K4" s="48">
        <f t="shared" ca="1" si="1"/>
        <v>2019</v>
      </c>
      <c r="L4" s="157">
        <f t="shared" ca="1" si="1"/>
        <v>2020</v>
      </c>
    </row>
    <row r="5" spans="1:12">
      <c r="A5" s="112">
        <v>0</v>
      </c>
      <c r="B5" s="158">
        <f>'Mortality Table'!Y10</f>
        <v>7.7404815414386366E-3</v>
      </c>
      <c r="C5" s="23">
        <f>EXP((4*LN(B5)+1*LN(G5))/5)</f>
        <v>7.5491728741728884E-3</v>
      </c>
      <c r="D5" s="23">
        <f>EXP((3*LN(B5)+2*LN(G5))/5)</f>
        <v>7.3625924665089654E-3</v>
      </c>
      <c r="E5" s="23">
        <f>EXP((2*LN(B5)+3*LN(G5))/5)</f>
        <v>7.1806234578822986E-3</v>
      </c>
      <c r="F5" s="23">
        <f>EXP((1*LN(B5)+4*LN(G5))/5)</f>
        <v>7.0031518759774269E-3</v>
      </c>
      <c r="G5" s="158">
        <f>'Mortality Table'!Z10</f>
        <v>6.8300665653439263E-3</v>
      </c>
      <c r="H5" s="23">
        <f>EXP((4*LN(G5)+1*LN(L5))/5)</f>
        <v>6.6592832048919231E-3</v>
      </c>
      <c r="I5" s="23">
        <f>EXP((3*LN(G5)+2*LN(L5))/5)</f>
        <v>6.4927702210062768E-3</v>
      </c>
      <c r="J5" s="23">
        <f>EXP((2*LN(G5)+3*LN(L5))/5)</f>
        <v>6.3304208344552694E-3</v>
      </c>
      <c r="K5" s="23">
        <f>EXP((1*LN(G5)+4*LN(L5))/5)</f>
        <v>6.1721309359835134E-3</v>
      </c>
      <c r="L5" s="158">
        <f>'Mortality Table'!AA10</f>
        <v>6.0177990195501452E-3</v>
      </c>
    </row>
    <row r="6" spans="1:12">
      <c r="A6" s="112">
        <v>1</v>
      </c>
      <c r="B6" s="158">
        <f>'Mortality Table'!Y11</f>
        <v>5.6669082832495844E-4</v>
      </c>
      <c r="C6" s="23">
        <f t="shared" ref="C6:C69" si="2">EXP((4*LN(B6)+1*LN(G6))/5)</f>
        <v>5.526848693238062E-4</v>
      </c>
      <c r="D6" s="23">
        <f t="shared" ref="D6:D69" si="3">EXP((3*LN(B6)+2*LN(G6))/5)</f>
        <v>5.3902507242328552E-4</v>
      </c>
      <c r="E6" s="23">
        <f t="shared" ref="E6:E69" si="4">EXP((2*LN(B6)+3*LN(G6))/5)</f>
        <v>5.2570288210785612E-4</v>
      </c>
      <c r="F6" s="23">
        <f t="shared" ref="F6:F69" si="5">EXP((1*LN(B6)+4*LN(G6))/5)</f>
        <v>5.1270995431448732E-4</v>
      </c>
      <c r="G6" s="158">
        <f>'Mortality Table'!Z11</f>
        <v>5.0003815120654366E-4</v>
      </c>
      <c r="H6" s="23">
        <f t="shared" ref="H6:H69" si="6">EXP((4*LN(G6)+1*LN(L6))/5)</f>
        <v>4.8753487689724581E-4</v>
      </c>
      <c r="I6" s="23">
        <f t="shared" ref="I6:I69" si="7">EXP((3*LN(G6)+2*LN(L6))/5)</f>
        <v>4.753442424696772E-4</v>
      </c>
      <c r="J6" s="23">
        <f t="shared" ref="J6:J69" si="8">EXP((2*LN(G6)+3*LN(L6))/5)</f>
        <v>4.6345843047592669E-4</v>
      </c>
      <c r="K6" s="23">
        <f t="shared" ref="K6:K69" si="9">EXP((1*LN(G6)+4*LN(L6))/5)</f>
        <v>4.5186981894055727E-4</v>
      </c>
      <c r="L6" s="158">
        <f>'Mortality Table'!AA11</f>
        <v>4.4057097647288925E-4</v>
      </c>
    </row>
    <row r="7" spans="1:12">
      <c r="A7" s="112">
        <v>2</v>
      </c>
      <c r="B7" s="158">
        <f>'Mortality Table'!Y12</f>
        <v>5.6669082832495844E-4</v>
      </c>
      <c r="C7" s="23">
        <f t="shared" si="2"/>
        <v>5.526848693238062E-4</v>
      </c>
      <c r="D7" s="23">
        <f t="shared" si="3"/>
        <v>5.3902507242328552E-4</v>
      </c>
      <c r="E7" s="23">
        <f t="shared" si="4"/>
        <v>5.2570288210785612E-4</v>
      </c>
      <c r="F7" s="23">
        <f t="shared" si="5"/>
        <v>5.1270995431448732E-4</v>
      </c>
      <c r="G7" s="158">
        <f>'Mortality Table'!Z12</f>
        <v>5.0003815120654366E-4</v>
      </c>
      <c r="H7" s="23">
        <f t="shared" si="6"/>
        <v>4.8753487689724581E-4</v>
      </c>
      <c r="I7" s="23">
        <f t="shared" si="7"/>
        <v>4.753442424696772E-4</v>
      </c>
      <c r="J7" s="23">
        <f t="shared" si="8"/>
        <v>4.6345843047592669E-4</v>
      </c>
      <c r="K7" s="23">
        <f t="shared" si="9"/>
        <v>4.5186981894055727E-4</v>
      </c>
      <c r="L7" s="158">
        <f>'Mortality Table'!AA12</f>
        <v>4.4057097647288925E-4</v>
      </c>
    </row>
    <row r="8" spans="1:12">
      <c r="A8" s="112">
        <v>3</v>
      </c>
      <c r="B8" s="158">
        <f>'Mortality Table'!Y13</f>
        <v>5.6669082832495844E-4</v>
      </c>
      <c r="C8" s="23">
        <f t="shared" si="2"/>
        <v>5.526848693238062E-4</v>
      </c>
      <c r="D8" s="23">
        <f t="shared" si="3"/>
        <v>5.3902507242328552E-4</v>
      </c>
      <c r="E8" s="23">
        <f t="shared" si="4"/>
        <v>5.2570288210785612E-4</v>
      </c>
      <c r="F8" s="23">
        <f t="shared" si="5"/>
        <v>5.1270995431448732E-4</v>
      </c>
      <c r="G8" s="158">
        <f>'Mortality Table'!Z13</f>
        <v>5.0003815120654366E-4</v>
      </c>
      <c r="H8" s="23">
        <f t="shared" si="6"/>
        <v>4.8753487689724581E-4</v>
      </c>
      <c r="I8" s="23">
        <f t="shared" si="7"/>
        <v>4.753442424696772E-4</v>
      </c>
      <c r="J8" s="23">
        <f t="shared" si="8"/>
        <v>4.6345843047592669E-4</v>
      </c>
      <c r="K8" s="23">
        <f t="shared" si="9"/>
        <v>4.5186981894055727E-4</v>
      </c>
      <c r="L8" s="158">
        <f>'Mortality Table'!AA13</f>
        <v>4.4057097647288925E-4</v>
      </c>
    </row>
    <row r="9" spans="1:12">
      <c r="A9" s="112">
        <v>4</v>
      </c>
      <c r="B9" s="158">
        <f>'Mortality Table'!Y14</f>
        <v>5.6669082832495844E-4</v>
      </c>
      <c r="C9" s="23">
        <f t="shared" si="2"/>
        <v>5.526848693238062E-4</v>
      </c>
      <c r="D9" s="23">
        <f t="shared" si="3"/>
        <v>5.3902507242328552E-4</v>
      </c>
      <c r="E9" s="23">
        <f t="shared" si="4"/>
        <v>5.2570288210785612E-4</v>
      </c>
      <c r="F9" s="23">
        <f t="shared" si="5"/>
        <v>5.1270995431448732E-4</v>
      </c>
      <c r="G9" s="158">
        <f>'Mortality Table'!Z14</f>
        <v>5.0003815120654366E-4</v>
      </c>
      <c r="H9" s="23">
        <f t="shared" si="6"/>
        <v>4.8753487689724581E-4</v>
      </c>
      <c r="I9" s="23">
        <f t="shared" si="7"/>
        <v>4.753442424696772E-4</v>
      </c>
      <c r="J9" s="23">
        <f t="shared" si="8"/>
        <v>4.6345843047592669E-4</v>
      </c>
      <c r="K9" s="23">
        <f t="shared" si="9"/>
        <v>4.5186981894055727E-4</v>
      </c>
      <c r="L9" s="158">
        <f>'Mortality Table'!AA14</f>
        <v>4.4057097647288925E-4</v>
      </c>
    </row>
    <row r="10" spans="1:12">
      <c r="A10" s="112">
        <v>5</v>
      </c>
      <c r="B10" s="158">
        <f>'Mortality Table'!Y15</f>
        <v>3.99259447228948E-4</v>
      </c>
      <c r="C10" s="23">
        <f t="shared" si="2"/>
        <v>3.8939161247813602E-4</v>
      </c>
      <c r="D10" s="23">
        <f t="shared" si="3"/>
        <v>3.7976766466186015E-4</v>
      </c>
      <c r="E10" s="23">
        <f t="shared" si="4"/>
        <v>3.7038157603053488E-4</v>
      </c>
      <c r="F10" s="23">
        <f t="shared" si="5"/>
        <v>3.6122746781247961E-4</v>
      </c>
      <c r="G10" s="158">
        <f>'Mortality Table'!Z15</f>
        <v>3.5229960653188308E-4</v>
      </c>
      <c r="H10" s="23">
        <f t="shared" si="6"/>
        <v>3.4349048145033219E-4</v>
      </c>
      <c r="I10" s="23">
        <f t="shared" si="7"/>
        <v>3.34901625376364E-4</v>
      </c>
      <c r="J10" s="23">
        <f t="shared" si="8"/>
        <v>3.2652753056258493E-4</v>
      </c>
      <c r="K10" s="23">
        <f t="shared" si="9"/>
        <v>3.1836282698084707E-4</v>
      </c>
      <c r="L10" s="158">
        <f>'Mortality Table'!AA15</f>
        <v>3.104022788786265E-4</v>
      </c>
    </row>
    <row r="11" spans="1:12">
      <c r="A11" s="112">
        <v>6</v>
      </c>
      <c r="B11" s="158">
        <f>'Mortality Table'!Y16</f>
        <v>2.8334541416247922E-4</v>
      </c>
      <c r="C11" s="23">
        <f t="shared" si="2"/>
        <v>2.7634243466190332E-4</v>
      </c>
      <c r="D11" s="23">
        <f t="shared" si="3"/>
        <v>2.6951253621164319E-4</v>
      </c>
      <c r="E11" s="23">
        <f t="shared" si="4"/>
        <v>2.6285144105392779E-4</v>
      </c>
      <c r="F11" s="23">
        <f t="shared" si="5"/>
        <v>2.5635497715724366E-4</v>
      </c>
      <c r="G11" s="158">
        <f>'Mortality Table'!Z16</f>
        <v>2.5001907560327183E-4</v>
      </c>
      <c r="H11" s="23">
        <f t="shared" si="6"/>
        <v>2.4376743844862288E-4</v>
      </c>
      <c r="I11" s="23">
        <f t="shared" si="7"/>
        <v>2.3767212123483879E-4</v>
      </c>
      <c r="J11" s="23">
        <f t="shared" si="8"/>
        <v>2.3172921523796375E-4</v>
      </c>
      <c r="K11" s="23">
        <f t="shared" si="9"/>
        <v>2.2593490947027842E-4</v>
      </c>
      <c r="L11" s="158">
        <f>'Mortality Table'!AA16</f>
        <v>2.2028548823644462E-4</v>
      </c>
    </row>
    <row r="12" spans="1:12">
      <c r="A12" s="112">
        <v>7</v>
      </c>
      <c r="B12" s="158">
        <f>'Mortality Table'!Y17</f>
        <v>1.9319005511078127E-4</v>
      </c>
      <c r="C12" s="23">
        <f t="shared" si="2"/>
        <v>1.8841529636038832E-4</v>
      </c>
      <c r="D12" s="23">
        <f t="shared" si="3"/>
        <v>1.8375854741702885E-4</v>
      </c>
      <c r="E12" s="23">
        <f t="shared" si="4"/>
        <v>1.792168916276784E-4</v>
      </c>
      <c r="F12" s="23">
        <f t="shared" si="5"/>
        <v>1.7478748442539344E-4</v>
      </c>
      <c r="G12" s="158">
        <f>'Mortality Table'!Z17</f>
        <v>1.7046755154768534E-4</v>
      </c>
      <c r="H12" s="23">
        <f t="shared" si="6"/>
        <v>1.6620507166951564E-4</v>
      </c>
      <c r="I12" s="23">
        <f t="shared" si="7"/>
        <v>1.6204917356920859E-4</v>
      </c>
      <c r="J12" s="23">
        <f t="shared" si="8"/>
        <v>1.5799719220770204E-4</v>
      </c>
      <c r="K12" s="23">
        <f t="shared" si="9"/>
        <v>1.5404652918428078E-4</v>
      </c>
      <c r="L12" s="158">
        <f>'Mortality Table'!AA17</f>
        <v>1.5019465107030312E-4</v>
      </c>
    </row>
    <row r="13" spans="1:12">
      <c r="A13" s="112">
        <v>8</v>
      </c>
      <c r="B13" s="158">
        <f>'Mortality Table'!Y18</f>
        <v>1.5455204408862502E-4</v>
      </c>
      <c r="C13" s="23">
        <f t="shared" si="2"/>
        <v>1.5073223708831081E-4</v>
      </c>
      <c r="D13" s="23">
        <f t="shared" si="3"/>
        <v>1.4700683793362321E-4</v>
      </c>
      <c r="E13" s="23">
        <f t="shared" si="4"/>
        <v>1.4337351330214235E-4</v>
      </c>
      <c r="F13" s="23">
        <f t="shared" si="5"/>
        <v>1.3982998754031464E-4</v>
      </c>
      <c r="G13" s="158">
        <f>'Mortality Table'!Z18</f>
        <v>1.3637404123814829E-4</v>
      </c>
      <c r="H13" s="23">
        <f t="shared" si="6"/>
        <v>1.329640573356124E-4</v>
      </c>
      <c r="I13" s="23">
        <f t="shared" si="7"/>
        <v>1.2963933885536653E-4</v>
      </c>
      <c r="J13" s="23">
        <f t="shared" si="8"/>
        <v>1.2639775376616173E-4</v>
      </c>
      <c r="K13" s="23">
        <f t="shared" si="9"/>
        <v>1.2323722334742451E-4</v>
      </c>
      <c r="L13" s="158">
        <f>'Mortality Table'!AA18</f>
        <v>1.2015572085624251E-4</v>
      </c>
    </row>
    <row r="14" spans="1:12">
      <c r="A14" s="112">
        <v>9</v>
      </c>
      <c r="B14" s="158">
        <f>'Mortality Table'!Y19</f>
        <v>1.287933700738542E-4</v>
      </c>
      <c r="C14" s="23">
        <f t="shared" si="2"/>
        <v>1.2561019757359229E-4</v>
      </c>
      <c r="D14" s="23">
        <f t="shared" si="3"/>
        <v>1.2250569827801955E-4</v>
      </c>
      <c r="E14" s="23">
        <f t="shared" si="4"/>
        <v>1.1947792775178525E-4</v>
      </c>
      <c r="F14" s="23">
        <f t="shared" si="5"/>
        <v>1.1652498961692904E-4</v>
      </c>
      <c r="G14" s="158">
        <f>'Mortality Table'!Z19</f>
        <v>1.1364503436512357E-4</v>
      </c>
      <c r="H14" s="23">
        <f t="shared" si="6"/>
        <v>1.108033811130105E-4</v>
      </c>
      <c r="I14" s="23">
        <f t="shared" si="7"/>
        <v>1.0803278237947208E-4</v>
      </c>
      <c r="J14" s="23">
        <f t="shared" si="8"/>
        <v>1.0533146147180161E-4</v>
      </c>
      <c r="K14" s="23">
        <f t="shared" si="9"/>
        <v>1.0269768612285391E-4</v>
      </c>
      <c r="L14" s="158">
        <f>'Mortality Table'!AA19</f>
        <v>1.001297673802021E-4</v>
      </c>
    </row>
    <row r="15" spans="1:12">
      <c r="A15" s="112">
        <v>10</v>
      </c>
      <c r="B15" s="158">
        <f>'Mortality Table'!Y20</f>
        <v>1.287933700738542E-4</v>
      </c>
      <c r="C15" s="23">
        <f t="shared" si="2"/>
        <v>1.2561019757359229E-4</v>
      </c>
      <c r="D15" s="23">
        <f t="shared" si="3"/>
        <v>1.2250569827801955E-4</v>
      </c>
      <c r="E15" s="23">
        <f t="shared" si="4"/>
        <v>1.1947792775178525E-4</v>
      </c>
      <c r="F15" s="23">
        <f t="shared" si="5"/>
        <v>1.1652498961692904E-4</v>
      </c>
      <c r="G15" s="158">
        <f>'Mortality Table'!Z20</f>
        <v>1.1364503436512357E-4</v>
      </c>
      <c r="H15" s="23">
        <f t="shared" si="6"/>
        <v>1.108033811130105E-4</v>
      </c>
      <c r="I15" s="23">
        <f t="shared" si="7"/>
        <v>1.0803278237947208E-4</v>
      </c>
      <c r="J15" s="23">
        <f t="shared" si="8"/>
        <v>1.0533146147180161E-4</v>
      </c>
      <c r="K15" s="23">
        <f t="shared" si="9"/>
        <v>1.0269768612285391E-4</v>
      </c>
      <c r="L15" s="158">
        <f>'Mortality Table'!AA20</f>
        <v>1.001297673802021E-4</v>
      </c>
    </row>
    <row r="16" spans="1:12">
      <c r="A16" s="112">
        <v>11</v>
      </c>
      <c r="B16" s="158">
        <f>'Mortality Table'!Y21</f>
        <v>1.5455204408862502E-4</v>
      </c>
      <c r="C16" s="23">
        <f t="shared" si="2"/>
        <v>1.5073223708831081E-4</v>
      </c>
      <c r="D16" s="23">
        <f t="shared" si="3"/>
        <v>1.4700683793362321E-4</v>
      </c>
      <c r="E16" s="23">
        <f t="shared" si="4"/>
        <v>1.4337351330214235E-4</v>
      </c>
      <c r="F16" s="23">
        <f t="shared" si="5"/>
        <v>1.3982998754031464E-4</v>
      </c>
      <c r="G16" s="158">
        <f>'Mortality Table'!Z21</f>
        <v>1.3637404123814829E-4</v>
      </c>
      <c r="H16" s="23">
        <f t="shared" si="6"/>
        <v>1.329640573356124E-4</v>
      </c>
      <c r="I16" s="23">
        <f t="shared" si="7"/>
        <v>1.2963933885536653E-4</v>
      </c>
      <c r="J16" s="23">
        <f t="shared" si="8"/>
        <v>1.2639775376616173E-4</v>
      </c>
      <c r="K16" s="23">
        <f t="shared" si="9"/>
        <v>1.2323722334742451E-4</v>
      </c>
      <c r="L16" s="158">
        <f>'Mortality Table'!AA21</f>
        <v>1.2015572085624251E-4</v>
      </c>
    </row>
    <row r="17" spans="1:12">
      <c r="A17" s="112">
        <v>12</v>
      </c>
      <c r="B17" s="158">
        <f>'Mortality Table'!Y22</f>
        <v>1.8031071810339585E-4</v>
      </c>
      <c r="C17" s="23">
        <f t="shared" si="2"/>
        <v>1.7585427660302906E-4</v>
      </c>
      <c r="D17" s="23">
        <f t="shared" si="3"/>
        <v>1.715079775892275E-4</v>
      </c>
      <c r="E17" s="23">
        <f t="shared" si="4"/>
        <v>1.6726909885249951E-4</v>
      </c>
      <c r="F17" s="23">
        <f t="shared" si="5"/>
        <v>1.631349854637005E-4</v>
      </c>
      <c r="G17" s="158">
        <f>'Mortality Table'!Z22</f>
        <v>1.5910304811117299E-4</v>
      </c>
      <c r="H17" s="23">
        <f t="shared" si="6"/>
        <v>1.5512473355821455E-4</v>
      </c>
      <c r="I17" s="23">
        <f t="shared" si="7"/>
        <v>1.5124589533126105E-4</v>
      </c>
      <c r="J17" s="23">
        <f t="shared" si="8"/>
        <v>1.4746404606052238E-4</v>
      </c>
      <c r="K17" s="23">
        <f t="shared" si="9"/>
        <v>1.4377676057199536E-4</v>
      </c>
      <c r="L17" s="158">
        <f>'Mortality Table'!AA22</f>
        <v>1.4018167433228293E-4</v>
      </c>
    </row>
    <row r="18" spans="1:12">
      <c r="A18" s="112">
        <v>13</v>
      </c>
      <c r="B18" s="158">
        <f>'Mortality Table'!Y23</f>
        <v>2.1894872912555212E-4</v>
      </c>
      <c r="C18" s="23">
        <f t="shared" si="2"/>
        <v>2.1353733587510689E-4</v>
      </c>
      <c r="D18" s="23">
        <f t="shared" si="3"/>
        <v>2.0825968707263319E-4</v>
      </c>
      <c r="E18" s="23">
        <f t="shared" si="4"/>
        <v>2.0311247717803526E-4</v>
      </c>
      <c r="F18" s="23">
        <f t="shared" si="5"/>
        <v>1.9809248234877933E-4</v>
      </c>
      <c r="G18" s="158">
        <f>'Mortality Table'!Z23</f>
        <v>1.9319655842071006E-4</v>
      </c>
      <c r="H18" s="23">
        <f t="shared" si="6"/>
        <v>1.8836574789211783E-4</v>
      </c>
      <c r="I18" s="23">
        <f t="shared" si="7"/>
        <v>1.8365573004510284E-4</v>
      </c>
      <c r="J18" s="23">
        <f t="shared" si="8"/>
        <v>1.7906348450206271E-4</v>
      </c>
      <c r="K18" s="23">
        <f t="shared" si="9"/>
        <v>1.7458606640885163E-4</v>
      </c>
      <c r="L18" s="158">
        <f>'Mortality Table'!AA23</f>
        <v>1.7022060454634357E-4</v>
      </c>
    </row>
    <row r="19" spans="1:12">
      <c r="A19" s="112">
        <v>14</v>
      </c>
      <c r="B19" s="158">
        <f>'Mortality Table'!Y24</f>
        <v>2.7046607715509381E-4</v>
      </c>
      <c r="C19" s="23">
        <f t="shared" si="2"/>
        <v>2.6378141490454387E-4</v>
      </c>
      <c r="D19" s="23">
        <f t="shared" si="3"/>
        <v>2.5726196638384063E-4</v>
      </c>
      <c r="E19" s="23">
        <f t="shared" si="4"/>
        <v>2.5090364827874955E-4</v>
      </c>
      <c r="F19" s="23">
        <f t="shared" si="5"/>
        <v>2.4470247819555061E-4</v>
      </c>
      <c r="G19" s="158">
        <f>'Mortality Table'!Z24</f>
        <v>2.3865457216675948E-4</v>
      </c>
      <c r="H19" s="23">
        <f t="shared" si="6"/>
        <v>2.3268710033732168E-4</v>
      </c>
      <c r="I19" s="23">
        <f t="shared" si="7"/>
        <v>2.2686884299689183E-4</v>
      </c>
      <c r="J19" s="23">
        <f t="shared" si="8"/>
        <v>2.2119606909078304E-4</v>
      </c>
      <c r="K19" s="23">
        <f t="shared" si="9"/>
        <v>2.1566514085799327E-4</v>
      </c>
      <c r="L19" s="158">
        <f>'Mortality Table'!AA24</f>
        <v>2.1027251149842441E-4</v>
      </c>
    </row>
    <row r="20" spans="1:12">
      <c r="A20" s="112">
        <v>15</v>
      </c>
      <c r="B20" s="158">
        <f>'Mortality Table'!Y25</f>
        <v>3.2198342518463546E-4</v>
      </c>
      <c r="C20" s="23">
        <f t="shared" si="2"/>
        <v>3.1402549393398047E-4</v>
      </c>
      <c r="D20" s="23">
        <f t="shared" si="3"/>
        <v>3.0626424569504856E-4</v>
      </c>
      <c r="E20" s="23">
        <f t="shared" si="4"/>
        <v>2.9869481937946343E-4</v>
      </c>
      <c r="F20" s="23">
        <f t="shared" si="5"/>
        <v>2.9131247404232233E-4</v>
      </c>
      <c r="G20" s="158">
        <f>'Mortality Table'!Z25</f>
        <v>2.8411258591280893E-4</v>
      </c>
      <c r="H20" s="23">
        <f t="shared" si="6"/>
        <v>2.7700845278252602E-4</v>
      </c>
      <c r="I20" s="23">
        <f t="shared" si="7"/>
        <v>2.7008195594868044E-4</v>
      </c>
      <c r="J20" s="23">
        <f t="shared" si="8"/>
        <v>2.6332865367950382E-4</v>
      </c>
      <c r="K20" s="23">
        <f t="shared" si="9"/>
        <v>2.5674421530713458E-4</v>
      </c>
      <c r="L20" s="158">
        <f>'Mortality Table'!AA25</f>
        <v>2.5032441845050527E-4</v>
      </c>
    </row>
    <row r="21" spans="1:12">
      <c r="A21" s="112">
        <v>16</v>
      </c>
      <c r="B21" s="158">
        <f>'Mortality Table'!Y26</f>
        <v>3.606214362067917E-4</v>
      </c>
      <c r="C21" s="23">
        <f t="shared" si="2"/>
        <v>3.5170855320605849E-4</v>
      </c>
      <c r="D21" s="23">
        <f t="shared" si="3"/>
        <v>3.4301595517845441E-4</v>
      </c>
      <c r="E21" s="23">
        <f t="shared" si="4"/>
        <v>3.3453819770499902E-4</v>
      </c>
      <c r="F21" s="23">
        <f t="shared" si="5"/>
        <v>3.2626997092740105E-4</v>
      </c>
      <c r="G21" s="158">
        <f>'Mortality Table'!Z26</f>
        <v>3.1820609622234598E-4</v>
      </c>
      <c r="H21" s="23">
        <f t="shared" si="6"/>
        <v>3.1024946711642916E-4</v>
      </c>
      <c r="I21" s="23">
        <f t="shared" si="7"/>
        <v>3.0249179066252211E-4</v>
      </c>
      <c r="J21" s="23">
        <f t="shared" si="8"/>
        <v>2.9492809212104427E-4</v>
      </c>
      <c r="K21" s="23">
        <f t="shared" si="9"/>
        <v>2.8755352114399072E-4</v>
      </c>
      <c r="L21" s="158">
        <f>'Mortality Table'!AA26</f>
        <v>2.8036334866456586E-4</v>
      </c>
    </row>
    <row r="22" spans="1:12">
      <c r="A22" s="112">
        <v>17</v>
      </c>
      <c r="B22" s="158">
        <f>'Mortality Table'!Y27</f>
        <v>3.99259447228948E-4</v>
      </c>
      <c r="C22" s="23">
        <f t="shared" si="2"/>
        <v>3.8939161247813602E-4</v>
      </c>
      <c r="D22" s="23">
        <f t="shared" si="3"/>
        <v>3.7976766466186015E-4</v>
      </c>
      <c r="E22" s="23">
        <f t="shared" si="4"/>
        <v>3.7038157603053488E-4</v>
      </c>
      <c r="F22" s="23">
        <f t="shared" si="5"/>
        <v>3.6122746781247961E-4</v>
      </c>
      <c r="G22" s="158">
        <f>'Mortality Table'!Z27</f>
        <v>3.5229960653188308E-4</v>
      </c>
      <c r="H22" s="23">
        <f t="shared" si="6"/>
        <v>3.4349048145033219E-4</v>
      </c>
      <c r="I22" s="23">
        <f t="shared" si="7"/>
        <v>3.34901625376364E-4</v>
      </c>
      <c r="J22" s="23">
        <f t="shared" si="8"/>
        <v>3.2652753056258493E-4</v>
      </c>
      <c r="K22" s="23">
        <f t="shared" si="9"/>
        <v>3.1836282698084707E-4</v>
      </c>
      <c r="L22" s="158">
        <f>'Mortality Table'!AA27</f>
        <v>3.104022788786265E-4</v>
      </c>
    </row>
    <row r="23" spans="1:12">
      <c r="A23" s="112">
        <v>18</v>
      </c>
      <c r="B23" s="158">
        <f>'Mortality Table'!Y28</f>
        <v>4.2501812124371883E-4</v>
      </c>
      <c r="C23" s="23">
        <f t="shared" si="2"/>
        <v>4.1451365199285433E-4</v>
      </c>
      <c r="D23" s="23">
        <f t="shared" si="3"/>
        <v>4.0426880431746457E-4</v>
      </c>
      <c r="E23" s="23">
        <f t="shared" si="4"/>
        <v>3.9427716158089179E-4</v>
      </c>
      <c r="F23" s="23">
        <f t="shared" si="5"/>
        <v>3.8453246573586593E-4</v>
      </c>
      <c r="G23" s="158">
        <f>'Mortality Table'!Z28</f>
        <v>3.7502861340490777E-4</v>
      </c>
      <c r="H23" s="23">
        <f t="shared" si="6"/>
        <v>3.656511576729347E-4</v>
      </c>
      <c r="I23" s="23">
        <f t="shared" si="7"/>
        <v>3.5650818185225825E-4</v>
      </c>
      <c r="J23" s="23">
        <f t="shared" si="8"/>
        <v>3.4759382285694539E-4</v>
      </c>
      <c r="K23" s="23">
        <f t="shared" si="9"/>
        <v>3.389023642054177E-4</v>
      </c>
      <c r="L23" s="158">
        <f>'Mortality Table'!AA28</f>
        <v>3.3042823235466693E-4</v>
      </c>
    </row>
    <row r="24" spans="1:12">
      <c r="A24" s="112">
        <v>19</v>
      </c>
      <c r="B24" s="158">
        <f>'Mortality Table'!Y29</f>
        <v>4.3789745825110424E-4</v>
      </c>
      <c r="C24" s="23">
        <f t="shared" si="2"/>
        <v>4.2707467175021377E-4</v>
      </c>
      <c r="D24" s="23">
        <f t="shared" si="3"/>
        <v>4.1651937414526638E-4</v>
      </c>
      <c r="E24" s="23">
        <f t="shared" si="4"/>
        <v>4.062249543560702E-4</v>
      </c>
      <c r="F24" s="23">
        <f t="shared" si="5"/>
        <v>3.9618496469755871E-4</v>
      </c>
      <c r="G24" s="158">
        <f>'Mortality Table'!Z29</f>
        <v>3.8639311684142012E-4</v>
      </c>
      <c r="H24" s="23">
        <f t="shared" si="6"/>
        <v>3.7673149578423566E-4</v>
      </c>
      <c r="I24" s="23">
        <f t="shared" si="7"/>
        <v>3.673114600902054E-4</v>
      </c>
      <c r="J24" s="23">
        <f t="shared" si="8"/>
        <v>3.5812696900412548E-4</v>
      </c>
      <c r="K24" s="23">
        <f t="shared" si="9"/>
        <v>3.4917213281770299E-4</v>
      </c>
      <c r="L24" s="158">
        <f>'Mortality Table'!AA29</f>
        <v>3.4044120909268715E-4</v>
      </c>
    </row>
    <row r="25" spans="1:12">
      <c r="A25" s="112">
        <v>20</v>
      </c>
      <c r="B25" s="158">
        <f>'Mortality Table'!Y30</f>
        <v>4.3789745825110424E-4</v>
      </c>
      <c r="C25" s="23">
        <f t="shared" si="2"/>
        <v>4.2707467175021377E-4</v>
      </c>
      <c r="D25" s="23">
        <f t="shared" si="3"/>
        <v>4.1651937414526638E-4</v>
      </c>
      <c r="E25" s="23">
        <f t="shared" si="4"/>
        <v>4.062249543560702E-4</v>
      </c>
      <c r="F25" s="23">
        <f t="shared" si="5"/>
        <v>3.9618496469755871E-4</v>
      </c>
      <c r="G25" s="158">
        <f>'Mortality Table'!Z30</f>
        <v>3.8639311684142012E-4</v>
      </c>
      <c r="H25" s="23">
        <f t="shared" si="6"/>
        <v>3.7673149578423566E-4</v>
      </c>
      <c r="I25" s="23">
        <f t="shared" si="7"/>
        <v>3.673114600902054E-4</v>
      </c>
      <c r="J25" s="23">
        <f t="shared" si="8"/>
        <v>3.5812696900412548E-4</v>
      </c>
      <c r="K25" s="23">
        <f t="shared" si="9"/>
        <v>3.4917213281770299E-4</v>
      </c>
      <c r="L25" s="158">
        <f>'Mortality Table'!AA30</f>
        <v>3.4044120909268715E-4</v>
      </c>
    </row>
    <row r="26" spans="1:12">
      <c r="A26" s="112">
        <v>21</v>
      </c>
      <c r="B26" s="158">
        <f>'Mortality Table'!Y31</f>
        <v>4.5077679525848966E-4</v>
      </c>
      <c r="C26" s="23">
        <f t="shared" si="2"/>
        <v>4.3963569150757306E-4</v>
      </c>
      <c r="D26" s="23">
        <f t="shared" si="3"/>
        <v>4.287699439730684E-4</v>
      </c>
      <c r="E26" s="23">
        <f t="shared" si="4"/>
        <v>4.1817274713124914E-4</v>
      </c>
      <c r="F26" s="23">
        <f t="shared" si="5"/>
        <v>4.0783746365925165E-4</v>
      </c>
      <c r="G26" s="158">
        <f>'Mortality Table'!Z31</f>
        <v>3.9775762027793247E-4</v>
      </c>
      <c r="H26" s="23">
        <f t="shared" si="6"/>
        <v>3.8781183389553677E-4</v>
      </c>
      <c r="I26" s="23">
        <f t="shared" si="7"/>
        <v>3.7811473832815266E-4</v>
      </c>
      <c r="J26" s="23">
        <f t="shared" si="8"/>
        <v>3.6866011515130563E-4</v>
      </c>
      <c r="K26" s="23">
        <f t="shared" si="9"/>
        <v>3.5944190142998838E-4</v>
      </c>
      <c r="L26" s="158">
        <f>'Mortality Table'!AA31</f>
        <v>3.5045418583070731E-4</v>
      </c>
    </row>
    <row r="27" spans="1:12">
      <c r="A27" s="112">
        <v>22</v>
      </c>
      <c r="B27" s="158">
        <f>'Mortality Table'!Y32</f>
        <v>4.6365613226587507E-4</v>
      </c>
      <c r="C27" s="23">
        <f t="shared" si="2"/>
        <v>4.5219671126493251E-4</v>
      </c>
      <c r="D27" s="23">
        <f t="shared" si="3"/>
        <v>4.4102051380087021E-4</v>
      </c>
      <c r="E27" s="23">
        <f t="shared" si="4"/>
        <v>4.3012053990642716E-4</v>
      </c>
      <c r="F27" s="23">
        <f t="shared" si="5"/>
        <v>4.1948996262094443E-4</v>
      </c>
      <c r="G27" s="158">
        <f>'Mortality Table'!Z32</f>
        <v>4.0912212371444487E-4</v>
      </c>
      <c r="H27" s="23">
        <f t="shared" si="6"/>
        <v>3.9889217200683768E-4</v>
      </c>
      <c r="I27" s="23">
        <f t="shared" si="7"/>
        <v>3.8891801656609971E-4</v>
      </c>
      <c r="J27" s="23">
        <f t="shared" si="8"/>
        <v>3.7919326129848567E-4</v>
      </c>
      <c r="K27" s="23">
        <f t="shared" si="9"/>
        <v>3.6971167004227432E-4</v>
      </c>
      <c r="L27" s="158">
        <f>'Mortality Table'!AA32</f>
        <v>3.6046716256872758E-4</v>
      </c>
    </row>
    <row r="28" spans="1:12">
      <c r="A28" s="112">
        <v>23</v>
      </c>
      <c r="B28" s="158">
        <f>'Mortality Table'!Y33</f>
        <v>4.7653546927326049E-4</v>
      </c>
      <c r="C28" s="23">
        <f t="shared" si="2"/>
        <v>4.6475773102229158E-4</v>
      </c>
      <c r="D28" s="23">
        <f t="shared" si="3"/>
        <v>4.5327108362867196E-4</v>
      </c>
      <c r="E28" s="23">
        <f t="shared" si="4"/>
        <v>4.4206833268160627E-4</v>
      </c>
      <c r="F28" s="23">
        <f t="shared" si="5"/>
        <v>4.311424615826371E-4</v>
      </c>
      <c r="G28" s="158">
        <f>'Mortality Table'!Z33</f>
        <v>4.2048662715095717E-4</v>
      </c>
      <c r="H28" s="23">
        <f t="shared" si="6"/>
        <v>4.0997251011813852E-4</v>
      </c>
      <c r="I28" s="23">
        <f t="shared" si="7"/>
        <v>3.9972129480404746E-4</v>
      </c>
      <c r="J28" s="23">
        <f t="shared" si="8"/>
        <v>3.8972640744566566E-4</v>
      </c>
      <c r="K28" s="23">
        <f t="shared" si="9"/>
        <v>3.7998143865455955E-4</v>
      </c>
      <c r="L28" s="158">
        <f>'Mortality Table'!AA33</f>
        <v>3.7048013930674774E-4</v>
      </c>
    </row>
    <row r="29" spans="1:12">
      <c r="A29" s="112">
        <v>24</v>
      </c>
      <c r="B29" s="158">
        <f>'Mortality Table'!Y34</f>
        <v>5.0229414328803131E-4</v>
      </c>
      <c r="C29" s="23">
        <f t="shared" si="2"/>
        <v>4.8987977053700977E-4</v>
      </c>
      <c r="D29" s="23">
        <f t="shared" si="3"/>
        <v>4.77772223284276E-4</v>
      </c>
      <c r="E29" s="23">
        <f t="shared" si="4"/>
        <v>4.6596391823196275E-4</v>
      </c>
      <c r="F29" s="23">
        <f t="shared" si="5"/>
        <v>4.544474595060231E-4</v>
      </c>
      <c r="G29" s="158">
        <f>'Mortality Table'!Z34</f>
        <v>4.4321563402398192E-4</v>
      </c>
      <c r="H29" s="23">
        <f t="shared" si="6"/>
        <v>4.3213318634074082E-4</v>
      </c>
      <c r="I29" s="23">
        <f t="shared" si="7"/>
        <v>4.2132785127994133E-4</v>
      </c>
      <c r="J29" s="23">
        <f t="shared" si="8"/>
        <v>4.1079269974002611E-4</v>
      </c>
      <c r="K29" s="23">
        <f t="shared" si="9"/>
        <v>4.0052097587913013E-4</v>
      </c>
      <c r="L29" s="158">
        <f>'Mortality Table'!AA34</f>
        <v>3.9050609278278817E-4</v>
      </c>
    </row>
    <row r="30" spans="1:12">
      <c r="A30" s="112">
        <v>25</v>
      </c>
      <c r="B30" s="158">
        <f>'Mortality Table'!Y35</f>
        <v>5.2805281730280214E-4</v>
      </c>
      <c r="C30" s="23">
        <f t="shared" si="2"/>
        <v>5.1500181005172834E-4</v>
      </c>
      <c r="D30" s="23">
        <f t="shared" si="3"/>
        <v>5.0227336293987956E-4</v>
      </c>
      <c r="E30" s="23">
        <f t="shared" si="4"/>
        <v>4.8985950378232037E-4</v>
      </c>
      <c r="F30" s="23">
        <f t="shared" si="5"/>
        <v>4.777524574294086E-4</v>
      </c>
      <c r="G30" s="158">
        <f>'Mortality Table'!Z35</f>
        <v>4.6594464089700662E-4</v>
      </c>
      <c r="H30" s="23">
        <f t="shared" si="6"/>
        <v>4.5429386256334262E-4</v>
      </c>
      <c r="I30" s="23">
        <f t="shared" si="7"/>
        <v>4.4293440775583628E-4</v>
      </c>
      <c r="J30" s="23">
        <f t="shared" si="8"/>
        <v>4.3185899203438619E-4</v>
      </c>
      <c r="K30" s="23">
        <f t="shared" si="9"/>
        <v>4.2106051310370103E-4</v>
      </c>
      <c r="L30" s="158">
        <f>'Mortality Table'!AA35</f>
        <v>4.105320462588286E-4</v>
      </c>
    </row>
    <row r="31" spans="1:12">
      <c r="A31" s="112">
        <v>26</v>
      </c>
      <c r="B31" s="158">
        <f>'Mortality Table'!Y36</f>
        <v>5.5381149131757297E-4</v>
      </c>
      <c r="C31" s="23">
        <f t="shared" si="2"/>
        <v>5.4012384956644648E-4</v>
      </c>
      <c r="D31" s="23">
        <f t="shared" si="3"/>
        <v>5.2677450259548415E-4</v>
      </c>
      <c r="E31" s="23">
        <f t="shared" si="4"/>
        <v>5.1375508933267718E-4</v>
      </c>
      <c r="F31" s="23">
        <f t="shared" si="5"/>
        <v>5.0105745535279492E-4</v>
      </c>
      <c r="G31" s="158">
        <f>'Mortality Table'!Z36</f>
        <v>4.8867364777003131E-4</v>
      </c>
      <c r="H31" s="23">
        <f t="shared" si="6"/>
        <v>4.7645453878594437E-4</v>
      </c>
      <c r="I31" s="23">
        <f t="shared" si="7"/>
        <v>4.6454096423173048E-4</v>
      </c>
      <c r="J31" s="23">
        <f t="shared" si="8"/>
        <v>4.5292528432874622E-4</v>
      </c>
      <c r="K31" s="23">
        <f t="shared" si="9"/>
        <v>4.416000503282715E-4</v>
      </c>
      <c r="L31" s="158">
        <f>'Mortality Table'!AA36</f>
        <v>4.3055799973486898E-4</v>
      </c>
    </row>
    <row r="32" spans="1:12">
      <c r="A32" s="112">
        <v>27</v>
      </c>
      <c r="B32" s="158">
        <f>'Mortality Table'!Y37</f>
        <v>5.6669082832495844E-4</v>
      </c>
      <c r="C32" s="23">
        <f t="shared" si="2"/>
        <v>5.526848693238062E-4</v>
      </c>
      <c r="D32" s="23">
        <f t="shared" si="3"/>
        <v>5.3902507242328552E-4</v>
      </c>
      <c r="E32" s="23">
        <f t="shared" si="4"/>
        <v>5.2570288210785612E-4</v>
      </c>
      <c r="F32" s="23">
        <f t="shared" si="5"/>
        <v>5.1270995431448732E-4</v>
      </c>
      <c r="G32" s="158">
        <f>'Mortality Table'!Z37</f>
        <v>5.0003815120654366E-4</v>
      </c>
      <c r="H32" s="23">
        <f t="shared" si="6"/>
        <v>4.8753487689724581E-4</v>
      </c>
      <c r="I32" s="23">
        <f t="shared" si="7"/>
        <v>4.753442424696772E-4</v>
      </c>
      <c r="J32" s="23">
        <f t="shared" si="8"/>
        <v>4.6345843047592669E-4</v>
      </c>
      <c r="K32" s="23">
        <f t="shared" si="9"/>
        <v>4.5186981894055727E-4</v>
      </c>
      <c r="L32" s="158">
        <f>'Mortality Table'!AA37</f>
        <v>4.4057097647288925E-4</v>
      </c>
    </row>
    <row r="33" spans="1:12">
      <c r="A33" s="112">
        <v>28</v>
      </c>
      <c r="B33" s="158">
        <f>'Mortality Table'!Y38</f>
        <v>5.9244950233972927E-4</v>
      </c>
      <c r="C33" s="23">
        <f t="shared" si="2"/>
        <v>5.7780690883852401E-4</v>
      </c>
      <c r="D33" s="23">
        <f t="shared" si="3"/>
        <v>5.6352621207888978E-4</v>
      </c>
      <c r="E33" s="23">
        <f t="shared" si="4"/>
        <v>5.495984676582126E-4</v>
      </c>
      <c r="F33" s="23">
        <f t="shared" si="5"/>
        <v>5.3601495223787354E-4</v>
      </c>
      <c r="G33" s="158">
        <f>'Mortality Table'!Z38</f>
        <v>5.2276715807956847E-4</v>
      </c>
      <c r="H33" s="23">
        <f t="shared" si="6"/>
        <v>5.0969555311984821E-4</v>
      </c>
      <c r="I33" s="23">
        <f t="shared" si="7"/>
        <v>4.9695079894557194E-4</v>
      </c>
      <c r="J33" s="23">
        <f t="shared" si="8"/>
        <v>4.8452472277028732E-4</v>
      </c>
      <c r="K33" s="23">
        <f t="shared" si="9"/>
        <v>4.7240935616512752E-4</v>
      </c>
      <c r="L33" s="158">
        <f>'Mortality Table'!AA38</f>
        <v>4.6059692994892968E-4</v>
      </c>
    </row>
    <row r="34" spans="1:12">
      <c r="A34" s="112">
        <v>29</v>
      </c>
      <c r="B34" s="158">
        <f>'Mortality Table'!Y39</f>
        <v>6.182081763545001E-4</v>
      </c>
      <c r="C34" s="23">
        <f t="shared" si="2"/>
        <v>6.029289483532428E-4</v>
      </c>
      <c r="D34" s="23">
        <f t="shared" si="3"/>
        <v>5.8802735173449404E-4</v>
      </c>
      <c r="E34" s="23">
        <f t="shared" si="4"/>
        <v>5.7349405320856995E-4</v>
      </c>
      <c r="F34" s="23">
        <f t="shared" si="5"/>
        <v>5.5931995016125964E-4</v>
      </c>
      <c r="G34" s="158">
        <f>'Mortality Table'!Z39</f>
        <v>5.4549616495259317E-4</v>
      </c>
      <c r="H34" s="23">
        <f t="shared" si="6"/>
        <v>5.3185622934245067E-4</v>
      </c>
      <c r="I34" s="23">
        <f t="shared" si="7"/>
        <v>5.1855735542146667E-4</v>
      </c>
      <c r="J34" s="23">
        <f t="shared" si="8"/>
        <v>5.0559101506464799E-4</v>
      </c>
      <c r="K34" s="23">
        <f t="shared" si="9"/>
        <v>4.9294889338969859E-4</v>
      </c>
      <c r="L34" s="158">
        <f>'Mortality Table'!AA39</f>
        <v>4.8062288342497005E-4</v>
      </c>
    </row>
    <row r="35" spans="1:12">
      <c r="A35" s="112">
        <v>30</v>
      </c>
      <c r="B35" s="158">
        <f>'Mortality Table'!Y40</f>
        <v>6.3108751336188546E-4</v>
      </c>
      <c r="C35" s="23">
        <f t="shared" si="2"/>
        <v>6.1548996811060176E-4</v>
      </c>
      <c r="D35" s="23">
        <f t="shared" si="3"/>
        <v>6.002779215622952E-4</v>
      </c>
      <c r="E35" s="23">
        <f t="shared" si="4"/>
        <v>5.8544184598374835E-4</v>
      </c>
      <c r="F35" s="23">
        <f t="shared" si="5"/>
        <v>5.7097244912295182E-4</v>
      </c>
      <c r="G35" s="158">
        <f>'Mortality Table'!Z40</f>
        <v>5.5686066838910541E-4</v>
      </c>
      <c r="H35" s="23">
        <f t="shared" si="6"/>
        <v>5.4293656745375103E-4</v>
      </c>
      <c r="I35" s="23">
        <f t="shared" si="7"/>
        <v>5.2936063365941323E-4</v>
      </c>
      <c r="J35" s="23">
        <f t="shared" si="8"/>
        <v>5.1612416121182749E-4</v>
      </c>
      <c r="K35" s="23">
        <f t="shared" si="9"/>
        <v>5.0321866200198377E-4</v>
      </c>
      <c r="L35" s="158">
        <f>'Mortality Table'!AA40</f>
        <v>4.9063586016299021E-4</v>
      </c>
    </row>
    <row r="36" spans="1:12">
      <c r="A36" s="112">
        <v>31</v>
      </c>
      <c r="B36" s="158">
        <f>'Mortality Table'!Y41</f>
        <v>6.6972552438404175E-4</v>
      </c>
      <c r="C36" s="23">
        <f t="shared" si="2"/>
        <v>6.5317302738267908E-4</v>
      </c>
      <c r="D36" s="23">
        <f t="shared" si="3"/>
        <v>6.3702963104570126E-4</v>
      </c>
      <c r="E36" s="23">
        <f t="shared" si="4"/>
        <v>6.2128522430928356E-4</v>
      </c>
      <c r="F36" s="23">
        <f t="shared" si="5"/>
        <v>6.0592994600803065E-4</v>
      </c>
      <c r="G36" s="158">
        <f>'Mortality Table'!Z41</f>
        <v>5.9095417869864245E-4</v>
      </c>
      <c r="H36" s="23">
        <f t="shared" si="6"/>
        <v>5.7617758178765428E-4</v>
      </c>
      <c r="I36" s="23">
        <f t="shared" si="7"/>
        <v>5.6177046837325507E-4</v>
      </c>
      <c r="J36" s="23">
        <f t="shared" si="8"/>
        <v>5.4772359965336815E-4</v>
      </c>
      <c r="K36" s="23">
        <f t="shared" si="9"/>
        <v>5.3402796783883963E-4</v>
      </c>
      <c r="L36" s="158">
        <f>'Mortality Table'!AA41</f>
        <v>5.2067479037705086E-4</v>
      </c>
    </row>
    <row r="37" spans="1:12">
      <c r="A37" s="112">
        <v>32</v>
      </c>
      <c r="B37" s="158">
        <f>'Mortality Table'!Y42</f>
        <v>7.0836353540619805E-4</v>
      </c>
      <c r="C37" s="23">
        <f t="shared" si="2"/>
        <v>6.908560866547577E-4</v>
      </c>
      <c r="D37" s="23">
        <f t="shared" si="3"/>
        <v>6.7378134052910744E-4</v>
      </c>
      <c r="E37" s="23">
        <f t="shared" si="4"/>
        <v>6.5712860263482007E-4</v>
      </c>
      <c r="F37" s="23">
        <f t="shared" si="5"/>
        <v>6.408874428931097E-4</v>
      </c>
      <c r="G37" s="158">
        <f>'Mortality Table'!Z42</f>
        <v>6.2504768900817961E-4</v>
      </c>
      <c r="H37" s="23">
        <f t="shared" si="6"/>
        <v>6.0941859612155774E-4</v>
      </c>
      <c r="I37" s="23">
        <f t="shared" si="7"/>
        <v>5.9418030308709701E-4</v>
      </c>
      <c r="J37" s="23">
        <f t="shared" si="8"/>
        <v>5.7932303809490892E-4</v>
      </c>
      <c r="K37" s="23">
        <f t="shared" si="9"/>
        <v>5.6483727367569604E-4</v>
      </c>
      <c r="L37" s="158">
        <f>'Mortality Table'!AA42</f>
        <v>5.507137205911115E-4</v>
      </c>
    </row>
    <row r="38" spans="1:12">
      <c r="A38" s="112">
        <v>33</v>
      </c>
      <c r="B38" s="158">
        <f>'Mortality Table'!Y43</f>
        <v>7.4700154642835424E-4</v>
      </c>
      <c r="C38" s="23">
        <f t="shared" si="2"/>
        <v>7.2853914592683501E-4</v>
      </c>
      <c r="D38" s="23">
        <f t="shared" si="3"/>
        <v>7.1053305001251362E-4</v>
      </c>
      <c r="E38" s="23">
        <f t="shared" si="4"/>
        <v>6.9297198096035539E-4</v>
      </c>
      <c r="F38" s="23">
        <f t="shared" si="5"/>
        <v>6.7584493977818755E-4</v>
      </c>
      <c r="G38" s="158">
        <f>'Mortality Table'!Z43</f>
        <v>6.5914119931771665E-4</v>
      </c>
      <c r="H38" s="23">
        <f t="shared" si="6"/>
        <v>6.4265961045546001E-4</v>
      </c>
      <c r="I38" s="23">
        <f t="shared" si="7"/>
        <v>6.2659013780093896E-4</v>
      </c>
      <c r="J38" s="23">
        <f t="shared" si="8"/>
        <v>6.1092247653644959E-4</v>
      </c>
      <c r="K38" s="23">
        <f t="shared" si="9"/>
        <v>5.9564657951255244E-4</v>
      </c>
      <c r="L38" s="158">
        <f>'Mortality Table'!AA43</f>
        <v>5.8075265080517215E-4</v>
      </c>
    </row>
    <row r="39" spans="1:12">
      <c r="A39" s="112">
        <v>34</v>
      </c>
      <c r="B39" s="158">
        <f>'Mortality Table'!Y44</f>
        <v>8.1139823146528136E-4</v>
      </c>
      <c r="C39" s="23">
        <f t="shared" si="2"/>
        <v>7.9134424471363123E-4</v>
      </c>
      <c r="D39" s="23">
        <f t="shared" si="3"/>
        <v>7.7178589915152286E-4</v>
      </c>
      <c r="E39" s="23">
        <f t="shared" si="4"/>
        <v>7.5271094483624751E-4</v>
      </c>
      <c r="F39" s="23">
        <f t="shared" si="5"/>
        <v>7.341074345866527E-4</v>
      </c>
      <c r="G39" s="158">
        <f>'Mortality Table'!Z44</f>
        <v>7.159637165002785E-4</v>
      </c>
      <c r="H39" s="23">
        <f t="shared" si="6"/>
        <v>6.9806130101196593E-4</v>
      </c>
      <c r="I39" s="23">
        <f t="shared" si="7"/>
        <v>6.8060652899067456E-4</v>
      </c>
      <c r="J39" s="23">
        <f t="shared" si="8"/>
        <v>6.6358820727234989E-4</v>
      </c>
      <c r="K39" s="23">
        <f t="shared" si="9"/>
        <v>6.4699542257397942E-4</v>
      </c>
      <c r="L39" s="158">
        <f>'Mortality Table'!AA44</f>
        <v>6.3081753449527322E-4</v>
      </c>
    </row>
    <row r="40" spans="1:12">
      <c r="A40" s="112">
        <v>35</v>
      </c>
      <c r="B40" s="158">
        <f>'Mortality Table'!Y45</f>
        <v>8.7579491650220849E-4</v>
      </c>
      <c r="C40" s="23">
        <f t="shared" si="2"/>
        <v>8.541493435004269E-4</v>
      </c>
      <c r="D40" s="23">
        <f t="shared" si="3"/>
        <v>8.3303874829053287E-4</v>
      </c>
      <c r="E40" s="23">
        <f t="shared" si="4"/>
        <v>8.124499087121405E-4</v>
      </c>
      <c r="F40" s="23">
        <f t="shared" si="5"/>
        <v>7.9236992939511752E-4</v>
      </c>
      <c r="G40" s="158">
        <f>'Mortality Table'!Z45</f>
        <v>7.7278623368284025E-4</v>
      </c>
      <c r="H40" s="23">
        <f t="shared" si="6"/>
        <v>7.5346299156847012E-4</v>
      </c>
      <c r="I40" s="23">
        <f t="shared" si="7"/>
        <v>7.3462292018041081E-4</v>
      </c>
      <c r="J40" s="23">
        <f t="shared" si="8"/>
        <v>7.1625393800824966E-4</v>
      </c>
      <c r="K40" s="23">
        <f t="shared" si="9"/>
        <v>6.9834426563540608E-4</v>
      </c>
      <c r="L40" s="158">
        <f>'Mortality Table'!AA45</f>
        <v>6.808824181853743E-4</v>
      </c>
    </row>
    <row r="41" spans="1:12">
      <c r="A41" s="112">
        <v>36</v>
      </c>
      <c r="B41" s="158">
        <f>'Mortality Table'!Y46</f>
        <v>9.401916015391355E-4</v>
      </c>
      <c r="C41" s="23">
        <f t="shared" si="2"/>
        <v>9.169544422872242E-4</v>
      </c>
      <c r="D41" s="23">
        <f t="shared" si="3"/>
        <v>8.9429159742954222E-4</v>
      </c>
      <c r="E41" s="23">
        <f t="shared" si="4"/>
        <v>8.7218887258803436E-4</v>
      </c>
      <c r="F41" s="23">
        <f t="shared" si="5"/>
        <v>8.5063242420358159E-4</v>
      </c>
      <c r="G41" s="158">
        <f>'Mortality Table'!Z46</f>
        <v>8.2960875086540199E-4</v>
      </c>
      <c r="H41" s="23">
        <f t="shared" si="6"/>
        <v>8.0886468212497636E-4</v>
      </c>
      <c r="I41" s="23">
        <f t="shared" si="7"/>
        <v>7.8863931137014803E-4</v>
      </c>
      <c r="J41" s="23">
        <f t="shared" si="8"/>
        <v>7.6891966874415149E-4</v>
      </c>
      <c r="K41" s="23">
        <f t="shared" si="9"/>
        <v>7.4969310869683393E-4</v>
      </c>
      <c r="L41" s="158">
        <f>'Mortality Table'!AA46</f>
        <v>7.3094730187547527E-4</v>
      </c>
    </row>
    <row r="42" spans="1:12">
      <c r="A42" s="112">
        <v>37</v>
      </c>
      <c r="B42" s="158">
        <f>'Mortality Table'!Y47</f>
        <v>1.0303469605908336E-3</v>
      </c>
      <c r="C42" s="23">
        <f t="shared" si="2"/>
        <v>1.0048815805887385E-3</v>
      </c>
      <c r="D42" s="23">
        <f t="shared" si="3"/>
        <v>9.8004558622415573E-4</v>
      </c>
      <c r="E42" s="23">
        <f t="shared" si="4"/>
        <v>9.5582342201428231E-4</v>
      </c>
      <c r="F42" s="23">
        <f t="shared" si="5"/>
        <v>9.3219991693543175E-4</v>
      </c>
      <c r="G42" s="158">
        <f>'Mortality Table'!Z47</f>
        <v>9.0916027492098854E-4</v>
      </c>
      <c r="H42" s="23">
        <f t="shared" si="6"/>
        <v>8.8642704890408344E-4</v>
      </c>
      <c r="I42" s="23">
        <f t="shared" si="7"/>
        <v>8.6426225903577685E-4</v>
      </c>
      <c r="J42" s="23">
        <f t="shared" si="8"/>
        <v>8.4265169177441231E-4</v>
      </c>
      <c r="K42" s="23">
        <f t="shared" si="9"/>
        <v>8.2158148898283008E-4</v>
      </c>
      <c r="L42" s="158">
        <f>'Mortality Table'!AA47</f>
        <v>8.0103813904161677E-4</v>
      </c>
    </row>
    <row r="43" spans="1:12">
      <c r="A43" s="112">
        <v>38</v>
      </c>
      <c r="B43" s="158">
        <f>'Mortality Table'!Y48</f>
        <v>1.1205023196425314E-3</v>
      </c>
      <c r="C43" s="23">
        <f t="shared" si="2"/>
        <v>1.0928087188902527E-3</v>
      </c>
      <c r="D43" s="23">
        <f t="shared" si="3"/>
        <v>1.0657995750187688E-3</v>
      </c>
      <c r="E43" s="23">
        <f t="shared" si="4"/>
        <v>1.0394579714405334E-3</v>
      </c>
      <c r="F43" s="23">
        <f t="shared" si="5"/>
        <v>1.0137674096672815E-3</v>
      </c>
      <c r="G43" s="158">
        <f>'Mortality Table'!Z48</f>
        <v>9.8871179897657498E-4</v>
      </c>
      <c r="H43" s="23">
        <f t="shared" si="6"/>
        <v>9.6398941568319029E-4</v>
      </c>
      <c r="I43" s="23">
        <f t="shared" si="7"/>
        <v>9.398852067014086E-4</v>
      </c>
      <c r="J43" s="23">
        <f t="shared" si="8"/>
        <v>9.1638371480467302E-4</v>
      </c>
      <c r="K43" s="23">
        <f t="shared" si="9"/>
        <v>8.9346986926882883E-4</v>
      </c>
      <c r="L43" s="158">
        <f>'Mortality Table'!AA48</f>
        <v>8.7112897620775828E-4</v>
      </c>
    </row>
    <row r="44" spans="1:12">
      <c r="A44" s="112">
        <v>39</v>
      </c>
      <c r="B44" s="158">
        <f>'Mortality Table'!Y49</f>
        <v>1.2235370157016147E-3</v>
      </c>
      <c r="C44" s="23">
        <f t="shared" si="2"/>
        <v>1.1932968769491265E-3</v>
      </c>
      <c r="D44" s="23">
        <f t="shared" si="3"/>
        <v>1.1638041336411852E-3</v>
      </c>
      <c r="E44" s="23">
        <f t="shared" si="4"/>
        <v>1.1350403136419617E-3</v>
      </c>
      <c r="F44" s="23">
        <f t="shared" si="5"/>
        <v>1.1069874013608255E-3</v>
      </c>
      <c r="G44" s="158">
        <f>'Mortality Table'!Z49</f>
        <v>1.0796278264686738E-3</v>
      </c>
      <c r="H44" s="23">
        <f t="shared" si="6"/>
        <v>1.0526321205735995E-3</v>
      </c>
      <c r="I44" s="23">
        <f t="shared" si="7"/>
        <v>1.0263114326049864E-3</v>
      </c>
      <c r="J44" s="23">
        <f t="shared" si="8"/>
        <v>1.000648883982115E-3</v>
      </c>
      <c r="K44" s="23">
        <f t="shared" si="9"/>
        <v>9.7562801816711189E-4</v>
      </c>
      <c r="L44" s="158">
        <f>'Mortality Table'!AA49</f>
        <v>9.5123279011191989E-4</v>
      </c>
    </row>
    <row r="45" spans="1:12">
      <c r="A45" s="112">
        <v>40</v>
      </c>
      <c r="B45" s="158">
        <f>'Mortality Table'!Y50</f>
        <v>1.3394510487680835E-3</v>
      </c>
      <c r="C45" s="23">
        <f t="shared" si="2"/>
        <v>1.3063460547653595E-3</v>
      </c>
      <c r="D45" s="23">
        <f t="shared" si="3"/>
        <v>1.2740592620914014E-3</v>
      </c>
      <c r="E45" s="23">
        <f t="shared" si="4"/>
        <v>1.2425704486185684E-3</v>
      </c>
      <c r="F45" s="23">
        <f t="shared" si="5"/>
        <v>1.2118598920160604E-3</v>
      </c>
      <c r="G45" s="158">
        <f>'Mortality Table'!Z50</f>
        <v>1.1819083573972849E-3</v>
      </c>
      <c r="H45" s="23">
        <f t="shared" si="6"/>
        <v>1.1523551635753077E-3</v>
      </c>
      <c r="I45" s="23">
        <f t="shared" si="7"/>
        <v>1.1235409367465112E-3</v>
      </c>
      <c r="J45" s="23">
        <f t="shared" si="8"/>
        <v>1.0954471993067352E-3</v>
      </c>
      <c r="K45" s="23">
        <f t="shared" si="9"/>
        <v>1.0680559356776803E-3</v>
      </c>
      <c r="L45" s="158">
        <f>'Mortality Table'!AA50</f>
        <v>1.0413495807541017E-3</v>
      </c>
    </row>
    <row r="46" spans="1:12">
      <c r="A46" s="112">
        <v>41</v>
      </c>
      <c r="B46" s="158">
        <f>'Mortality Table'!Y51</f>
        <v>1.4553650818345523E-3</v>
      </c>
      <c r="C46" s="23">
        <f t="shared" si="2"/>
        <v>1.4193952325815917E-3</v>
      </c>
      <c r="D46" s="23">
        <f t="shared" si="3"/>
        <v>1.3843143905416196E-3</v>
      </c>
      <c r="E46" s="23">
        <f t="shared" si="4"/>
        <v>1.3501005835951747E-3</v>
      </c>
      <c r="F46" s="23">
        <f t="shared" si="5"/>
        <v>1.3167323826712969E-3</v>
      </c>
      <c r="G46" s="158">
        <f>'Mortality Table'!Z51</f>
        <v>1.2841888883258963E-3</v>
      </c>
      <c r="H46" s="23">
        <f t="shared" si="6"/>
        <v>1.2520782065770176E-3</v>
      </c>
      <c r="I46" s="23">
        <f t="shared" si="7"/>
        <v>1.2207704408880346E-3</v>
      </c>
      <c r="J46" s="23">
        <f t="shared" si="8"/>
        <v>1.1902455146313572E-3</v>
      </c>
      <c r="K46" s="23">
        <f t="shared" si="9"/>
        <v>1.1604838531882483E-3</v>
      </c>
      <c r="L46" s="158">
        <f>'Mortality Table'!AA51</f>
        <v>1.1314663713962835E-3</v>
      </c>
    </row>
    <row r="47" spans="1:12">
      <c r="A47" s="112">
        <v>42</v>
      </c>
      <c r="B47" s="158">
        <f>'Mortality Table'!Y52</f>
        <v>1.597037788915792E-3</v>
      </c>
      <c r="C47" s="23">
        <f t="shared" si="2"/>
        <v>1.557566449912543E-3</v>
      </c>
      <c r="D47" s="23">
        <f t="shared" si="3"/>
        <v>1.5190706586474421E-3</v>
      </c>
      <c r="E47" s="23">
        <f t="shared" si="4"/>
        <v>1.4815263041221384E-3</v>
      </c>
      <c r="F47" s="23">
        <f t="shared" si="5"/>
        <v>1.4449098712499199E-3</v>
      </c>
      <c r="G47" s="158">
        <f>'Mortality Table'!Z52</f>
        <v>1.4091984261275323E-3</v>
      </c>
      <c r="H47" s="23">
        <f t="shared" si="6"/>
        <v>1.3739619258013277E-3</v>
      </c>
      <c r="I47" s="23">
        <f t="shared" si="7"/>
        <v>1.3396065015054549E-3</v>
      </c>
      <c r="J47" s="23">
        <f t="shared" si="8"/>
        <v>1.3061101222503375E-3</v>
      </c>
      <c r="K47" s="23">
        <f t="shared" si="9"/>
        <v>1.2734513079233874E-3</v>
      </c>
      <c r="L47" s="158">
        <f>'Mortality Table'!AA52</f>
        <v>1.241609115514506E-3</v>
      </c>
    </row>
    <row r="48" spans="1:12">
      <c r="A48" s="112">
        <v>43</v>
      </c>
      <c r="B48" s="158">
        <f>'Mortality Table'!Y53</f>
        <v>1.751589833004417E-3</v>
      </c>
      <c r="C48" s="23">
        <f t="shared" si="2"/>
        <v>1.7082986870008555E-3</v>
      </c>
      <c r="D48" s="23">
        <f t="shared" si="3"/>
        <v>1.6660774965810644E-3</v>
      </c>
      <c r="E48" s="23">
        <f t="shared" si="4"/>
        <v>1.6248998174242825E-3</v>
      </c>
      <c r="F48" s="23">
        <f t="shared" si="5"/>
        <v>1.5847398587902337E-3</v>
      </c>
      <c r="G48" s="158">
        <f>'Mortality Table'!Z53</f>
        <v>1.5455724673656805E-3</v>
      </c>
      <c r="H48" s="23">
        <f t="shared" si="6"/>
        <v>1.5069259831369415E-3</v>
      </c>
      <c r="I48" s="23">
        <f t="shared" si="7"/>
        <v>1.4692458403608231E-3</v>
      </c>
      <c r="J48" s="23">
        <f t="shared" si="8"/>
        <v>1.4325078760165008E-3</v>
      </c>
      <c r="K48" s="23">
        <f t="shared" si="9"/>
        <v>1.3966885312708135E-3</v>
      </c>
      <c r="L48" s="158">
        <f>'Mortality Table'!AA53</f>
        <v>1.3617648363707486E-3</v>
      </c>
    </row>
    <row r="49" spans="1:12">
      <c r="A49" s="112">
        <v>44</v>
      </c>
      <c r="B49" s="158">
        <f>'Mortality Table'!Y54</f>
        <v>1.9190212141004274E-3</v>
      </c>
      <c r="C49" s="23">
        <f t="shared" si="2"/>
        <v>1.8715919438465249E-3</v>
      </c>
      <c r="D49" s="23">
        <f t="shared" si="3"/>
        <v>1.8253349043424892E-3</v>
      </c>
      <c r="E49" s="23">
        <f t="shared" si="4"/>
        <v>1.7802211235016015E-3</v>
      </c>
      <c r="F49" s="23">
        <f t="shared" si="5"/>
        <v>1.7362223452922409E-3</v>
      </c>
      <c r="G49" s="158">
        <f>'Mortality Table'!Z54</f>
        <v>1.693311012040341E-3</v>
      </c>
      <c r="H49" s="23">
        <f t="shared" si="6"/>
        <v>1.6509703785838547E-3</v>
      </c>
      <c r="I49" s="23">
        <f t="shared" si="7"/>
        <v>1.6096884574541338E-3</v>
      </c>
      <c r="J49" s="23">
        <f t="shared" si="8"/>
        <v>1.5694387759298423E-3</v>
      </c>
      <c r="K49" s="23">
        <f t="shared" si="9"/>
        <v>1.5301955232305204E-3</v>
      </c>
      <c r="L49" s="158">
        <f>'Mortality Table'!AA54</f>
        <v>1.4919335339650113E-3</v>
      </c>
    </row>
    <row r="50" spans="1:12">
      <c r="A50" s="112">
        <v>45</v>
      </c>
      <c r="B50" s="158">
        <f>'Mortality Table'!Y55</f>
        <v>2.0993319322038231E-3</v>
      </c>
      <c r="C50" s="23">
        <f t="shared" si="2"/>
        <v>2.0474462204495541E-3</v>
      </c>
      <c r="D50" s="23">
        <f t="shared" si="3"/>
        <v>1.9968428819317182E-3</v>
      </c>
      <c r="E50" s="23">
        <f t="shared" si="4"/>
        <v>1.9474902223541026E-3</v>
      </c>
      <c r="F50" s="23">
        <f t="shared" si="5"/>
        <v>1.899357330755943E-3</v>
      </c>
      <c r="G50" s="158">
        <f>'Mortality Table'!Z55</f>
        <v>1.8524140601515141E-3</v>
      </c>
      <c r="H50" s="23">
        <f t="shared" si="6"/>
        <v>1.806095112142069E-3</v>
      </c>
      <c r="I50" s="23">
        <f t="shared" si="7"/>
        <v>1.7609343527853962E-3</v>
      </c>
      <c r="J50" s="23">
        <f t="shared" si="8"/>
        <v>1.7169028219903659E-3</v>
      </c>
      <c r="K50" s="23">
        <f t="shared" si="9"/>
        <v>1.673972283802517E-3</v>
      </c>
      <c r="L50" s="158">
        <f>'Mortality Table'!AA55</f>
        <v>1.6321152082972941E-3</v>
      </c>
    </row>
    <row r="51" spans="1:12">
      <c r="A51" s="112">
        <v>46</v>
      </c>
      <c r="B51" s="158">
        <f>'Mortality Table'!Y56</f>
        <v>2.2925219873146043E-3</v>
      </c>
      <c r="C51" s="23">
        <f t="shared" si="2"/>
        <v>2.2358615168099403E-3</v>
      </c>
      <c r="D51" s="23">
        <f t="shared" si="3"/>
        <v>2.1806014293487453E-3</v>
      </c>
      <c r="E51" s="23">
        <f t="shared" si="4"/>
        <v>2.1267071139817787E-3</v>
      </c>
      <c r="F51" s="23">
        <f t="shared" si="5"/>
        <v>2.0741448151813343E-3</v>
      </c>
      <c r="G51" s="158">
        <f>'Mortality Table'!Z56</f>
        <v>2.0228816116991994E-3</v>
      </c>
      <c r="H51" s="23">
        <f t="shared" si="6"/>
        <v>1.9723001838115846E-3</v>
      </c>
      <c r="I51" s="23">
        <f t="shared" si="7"/>
        <v>1.9229835263546041E-3</v>
      </c>
      <c r="J51" s="23">
        <f t="shared" si="8"/>
        <v>1.8749000141980664E-3</v>
      </c>
      <c r="K51" s="23">
        <f t="shared" si="9"/>
        <v>1.8280188129867975E-3</v>
      </c>
      <c r="L51" s="158">
        <f>'Mortality Table'!AA56</f>
        <v>1.7823098593675972E-3</v>
      </c>
    </row>
    <row r="52" spans="1:12">
      <c r="A52" s="112">
        <v>47</v>
      </c>
      <c r="B52" s="158">
        <f>'Mortality Table'!Y57</f>
        <v>2.5114707164401564E-3</v>
      </c>
      <c r="C52" s="23">
        <f t="shared" si="2"/>
        <v>2.4493988526850491E-3</v>
      </c>
      <c r="D52" s="23">
        <f t="shared" si="3"/>
        <v>2.3888611164213781E-3</v>
      </c>
      <c r="E52" s="23">
        <f t="shared" si="4"/>
        <v>2.3298195911598159E-3</v>
      </c>
      <c r="F52" s="23">
        <f t="shared" si="5"/>
        <v>2.2722372975301137E-3</v>
      </c>
      <c r="G52" s="158">
        <f>'Mortality Table'!Z57</f>
        <v>2.2160781701199093E-3</v>
      </c>
      <c r="H52" s="23">
        <f t="shared" si="6"/>
        <v>2.1606659317037025E-3</v>
      </c>
      <c r="I52" s="23">
        <f t="shared" si="7"/>
        <v>2.106639256399707E-3</v>
      </c>
      <c r="J52" s="23">
        <f t="shared" si="8"/>
        <v>2.0539634987001292E-3</v>
      </c>
      <c r="K52" s="23">
        <f t="shared" si="9"/>
        <v>2.002604879395649E-3</v>
      </c>
      <c r="L52" s="158">
        <f>'Mortality Table'!AA57</f>
        <v>1.9525304639139407E-3</v>
      </c>
    </row>
    <row r="53" spans="1:12">
      <c r="A53" s="112">
        <v>48</v>
      </c>
      <c r="B53" s="158">
        <f>'Mortality Table'!Y58</f>
        <v>2.7561781195804794E-3</v>
      </c>
      <c r="C53" s="23">
        <f t="shared" si="2"/>
        <v>2.6880582280748738E-3</v>
      </c>
      <c r="D53" s="23">
        <f t="shared" si="3"/>
        <v>2.6216219431496168E-3</v>
      </c>
      <c r="E53" s="23">
        <f t="shared" si="4"/>
        <v>2.5568276538882077E-3</v>
      </c>
      <c r="F53" s="23">
        <f t="shared" si="5"/>
        <v>2.4936347778022803E-3</v>
      </c>
      <c r="G53" s="158">
        <f>'Mortality Table'!Z58</f>
        <v>2.4320037354136443E-3</v>
      </c>
      <c r="H53" s="23">
        <f t="shared" si="6"/>
        <v>2.3711923558184236E-3</v>
      </c>
      <c r="I53" s="23">
        <f t="shared" si="7"/>
        <v>2.3119015429207057E-3</v>
      </c>
      <c r="J53" s="23">
        <f t="shared" si="8"/>
        <v>2.2540932754965531E-3</v>
      </c>
      <c r="K53" s="23">
        <f t="shared" si="9"/>
        <v>2.1977304830290726E-3</v>
      </c>
      <c r="L53" s="158">
        <f>'Mortality Table'!AA58</f>
        <v>2.1427770219363249E-3</v>
      </c>
    </row>
    <row r="54" spans="1:12">
      <c r="A54" s="112">
        <v>49</v>
      </c>
      <c r="B54" s="158">
        <f>'Mortality Table'!Y59</f>
        <v>3.0137648597281879E-3</v>
      </c>
      <c r="C54" s="23">
        <f t="shared" si="2"/>
        <v>2.9392786232220573E-3</v>
      </c>
      <c r="D54" s="23">
        <f t="shared" si="3"/>
        <v>2.8666333397056546E-3</v>
      </c>
      <c r="E54" s="23">
        <f t="shared" si="4"/>
        <v>2.7957835093917775E-3</v>
      </c>
      <c r="F54" s="23">
        <f t="shared" si="5"/>
        <v>2.7266847570361374E-3</v>
      </c>
      <c r="G54" s="158">
        <f>'Mortality Table'!Z59</f>
        <v>2.6592938041438913E-3</v>
      </c>
      <c r="H54" s="23">
        <f t="shared" si="6"/>
        <v>2.5927991180444434E-3</v>
      </c>
      <c r="I54" s="23">
        <f t="shared" si="7"/>
        <v>2.5279671076796489E-3</v>
      </c>
      <c r="J54" s="23">
        <f t="shared" si="8"/>
        <v>2.4647561984401556E-3</v>
      </c>
      <c r="K54" s="23">
        <f t="shared" si="9"/>
        <v>2.4031258552747797E-3</v>
      </c>
      <c r="L54" s="158">
        <f>'Mortality Table'!AA59</f>
        <v>2.3430365566967292E-3</v>
      </c>
    </row>
    <row r="55" spans="1:12">
      <c r="A55" s="112">
        <v>50</v>
      </c>
      <c r="B55" s="158">
        <f>'Mortality Table'!Y60</f>
        <v>3.3228689479054378E-3</v>
      </c>
      <c r="C55" s="23">
        <f t="shared" si="2"/>
        <v>3.2407430973986802E-3</v>
      </c>
      <c r="D55" s="23">
        <f t="shared" si="3"/>
        <v>3.1606470155729031E-3</v>
      </c>
      <c r="E55" s="23">
        <f t="shared" si="4"/>
        <v>3.0825305359960613E-3</v>
      </c>
      <c r="F55" s="23">
        <f t="shared" si="5"/>
        <v>3.0063447321167654E-3</v>
      </c>
      <c r="G55" s="158">
        <f>'Mortality Table'!Z60</f>
        <v>2.9320418866201877E-3</v>
      </c>
      <c r="H55" s="23">
        <f t="shared" si="6"/>
        <v>2.8587272327156676E-3</v>
      </c>
      <c r="I55" s="23">
        <f t="shared" si="7"/>
        <v>2.7872457853903815E-3</v>
      </c>
      <c r="J55" s="23">
        <f t="shared" si="8"/>
        <v>2.7175517059724809E-3</v>
      </c>
      <c r="K55" s="23">
        <f t="shared" si="9"/>
        <v>2.6496003019696301E-3</v>
      </c>
      <c r="L55" s="158">
        <f>'Mortality Table'!AA60</f>
        <v>2.583347998409214E-3</v>
      </c>
    </row>
    <row r="56" spans="1:12">
      <c r="A56" s="112">
        <v>51</v>
      </c>
      <c r="B56" s="158">
        <f>'Mortality Table'!Y61</f>
        <v>3.6062143620679173E-3</v>
      </c>
      <c r="C56" s="23">
        <f t="shared" si="2"/>
        <v>3.5170855320605853E-3</v>
      </c>
      <c r="D56" s="23">
        <f t="shared" si="3"/>
        <v>3.430159551784545E-3</v>
      </c>
      <c r="E56" s="23">
        <f t="shared" si="4"/>
        <v>3.345381977049991E-3</v>
      </c>
      <c r="F56" s="23">
        <f t="shared" si="5"/>
        <v>3.262699709274011E-3</v>
      </c>
      <c r="G56" s="158">
        <f>'Mortality Table'!Z61</f>
        <v>3.1820609622234598E-3</v>
      </c>
      <c r="H56" s="23">
        <f t="shared" si="6"/>
        <v>3.102494671164292E-3</v>
      </c>
      <c r="I56" s="23">
        <f t="shared" si="7"/>
        <v>3.0249179066252191E-3</v>
      </c>
      <c r="J56" s="23">
        <f t="shared" si="8"/>
        <v>2.9492809212104433E-3</v>
      </c>
      <c r="K56" s="23">
        <f t="shared" si="9"/>
        <v>2.8755352114399079E-3</v>
      </c>
      <c r="L56" s="158">
        <f>'Mortality Table'!AA61</f>
        <v>2.8036334866456585E-3</v>
      </c>
    </row>
    <row r="57" spans="1:12">
      <c r="A57" s="112">
        <v>52</v>
      </c>
      <c r="B57" s="158">
        <f>'Mortality Table'!Y62</f>
        <v>3.9153184502451676E-3</v>
      </c>
      <c r="C57" s="23">
        <f t="shared" si="2"/>
        <v>3.8185500062372056E-3</v>
      </c>
      <c r="D57" s="23">
        <f t="shared" si="3"/>
        <v>3.7241732276517936E-3</v>
      </c>
      <c r="E57" s="23">
        <f t="shared" si="4"/>
        <v>3.6321290036542748E-3</v>
      </c>
      <c r="F57" s="23">
        <f t="shared" si="5"/>
        <v>3.5423596843546395E-3</v>
      </c>
      <c r="G57" s="158">
        <f>'Mortality Table'!Z62</f>
        <v>3.4548090446997566E-3</v>
      </c>
      <c r="H57" s="23">
        <f t="shared" si="6"/>
        <v>3.3684227858355158E-3</v>
      </c>
      <c r="I57" s="23">
        <f t="shared" si="7"/>
        <v>3.2841965843359538E-3</v>
      </c>
      <c r="J57" s="23">
        <f t="shared" si="8"/>
        <v>3.202076428742766E-3</v>
      </c>
      <c r="K57" s="23">
        <f t="shared" si="9"/>
        <v>3.1220096581347561E-3</v>
      </c>
      <c r="L57" s="158">
        <f>'Mortality Table'!AA62</f>
        <v>3.0439449283581436E-3</v>
      </c>
    </row>
    <row r="58" spans="1:12">
      <c r="A58" s="112">
        <v>53</v>
      </c>
      <c r="B58" s="158">
        <f>'Mortality Table'!Y63</f>
        <v>4.2501812124371881E-3</v>
      </c>
      <c r="C58" s="23">
        <f t="shared" si="2"/>
        <v>4.1451365199285436E-3</v>
      </c>
      <c r="D58" s="23">
        <f t="shared" si="3"/>
        <v>4.0426880431746427E-3</v>
      </c>
      <c r="E58" s="23">
        <f t="shared" si="4"/>
        <v>3.9427716158089189E-3</v>
      </c>
      <c r="F58" s="23">
        <f t="shared" si="5"/>
        <v>3.8453246573586564E-3</v>
      </c>
      <c r="G58" s="158">
        <f>'Mortality Table'!Z63</f>
        <v>3.7502861340490776E-3</v>
      </c>
      <c r="H58" s="23">
        <f t="shared" si="6"/>
        <v>3.6565115767293447E-3</v>
      </c>
      <c r="I58" s="23">
        <f t="shared" si="7"/>
        <v>3.5650818185225834E-3</v>
      </c>
      <c r="J58" s="23">
        <f t="shared" si="8"/>
        <v>3.4759382285694516E-3</v>
      </c>
      <c r="K58" s="23">
        <f t="shared" si="9"/>
        <v>3.3890236420541777E-3</v>
      </c>
      <c r="L58" s="158">
        <f>'Mortality Table'!AA63</f>
        <v>3.304282323546669E-3</v>
      </c>
    </row>
    <row r="59" spans="1:12">
      <c r="A59" s="112">
        <v>54</v>
      </c>
      <c r="B59" s="158">
        <f>'Mortality Table'!Y64</f>
        <v>4.5979233116365944E-3</v>
      </c>
      <c r="C59" s="23">
        <f t="shared" si="2"/>
        <v>4.484284053377246E-3</v>
      </c>
      <c r="D59" s="23">
        <f t="shared" si="3"/>
        <v>4.3734534285252988E-3</v>
      </c>
      <c r="E59" s="23">
        <f t="shared" si="4"/>
        <v>4.2653620207387388E-3</v>
      </c>
      <c r="F59" s="23">
        <f t="shared" si="5"/>
        <v>4.1599421293243644E-3</v>
      </c>
      <c r="G59" s="158">
        <f>'Mortality Table'!Z64</f>
        <v>4.0571277268349115E-3</v>
      </c>
      <c r="H59" s="23">
        <f t="shared" si="6"/>
        <v>3.9556807057344722E-3</v>
      </c>
      <c r="I59" s="23">
        <f t="shared" si="7"/>
        <v>3.8567703309471579E-3</v>
      </c>
      <c r="J59" s="23">
        <f t="shared" si="8"/>
        <v>3.7603331745433154E-3</v>
      </c>
      <c r="K59" s="23">
        <f t="shared" si="9"/>
        <v>3.6663073945858828E-3</v>
      </c>
      <c r="L59" s="158">
        <f>'Mortality Table'!AA64</f>
        <v>3.5746326954732145E-3</v>
      </c>
    </row>
    <row r="60" spans="1:12">
      <c r="A60" s="112">
        <v>55</v>
      </c>
      <c r="B60" s="158">
        <f>'Mortality Table'!Y65</f>
        <v>4.9585447478433867E-3</v>
      </c>
      <c r="C60" s="23">
        <f t="shared" si="2"/>
        <v>4.8359926065833043E-3</v>
      </c>
      <c r="D60" s="23">
        <f t="shared" si="3"/>
        <v>4.7164693837037528E-3</v>
      </c>
      <c r="E60" s="23">
        <f t="shared" si="4"/>
        <v>4.5999002184437376E-3</v>
      </c>
      <c r="F60" s="23">
        <f t="shared" si="5"/>
        <v>4.4862121002517651E-3</v>
      </c>
      <c r="G60" s="158">
        <f>'Mortality Table'!Z65</f>
        <v>4.3753338230572572E-3</v>
      </c>
      <c r="H60" s="23">
        <f t="shared" si="6"/>
        <v>4.2659301728509014E-3</v>
      </c>
      <c r="I60" s="23">
        <f t="shared" si="7"/>
        <v>4.1592621216096793E-3</v>
      </c>
      <c r="J60" s="23">
        <f t="shared" si="8"/>
        <v>4.0552612666643556E-3</v>
      </c>
      <c r="K60" s="23">
        <f t="shared" si="9"/>
        <v>3.953860915729873E-3</v>
      </c>
      <c r="L60" s="158">
        <f>'Mortality Table'!AA65</f>
        <v>3.854996044137781E-3</v>
      </c>
    </row>
    <row r="61" spans="1:12">
      <c r="A61" s="112">
        <v>56</v>
      </c>
      <c r="B61" s="158">
        <f>'Mortality Table'!Y66</f>
        <v>5.383562869087105E-3</v>
      </c>
      <c r="C61" s="23">
        <f t="shared" si="2"/>
        <v>5.2505062585761573E-3</v>
      </c>
      <c r="D61" s="23">
        <f t="shared" si="3"/>
        <v>5.1207381880212155E-3</v>
      </c>
      <c r="E61" s="23">
        <f t="shared" si="4"/>
        <v>4.9941773800246314E-3</v>
      </c>
      <c r="F61" s="23">
        <f t="shared" si="5"/>
        <v>4.8707445659876281E-3</v>
      </c>
      <c r="G61" s="158">
        <f>'Mortality Table'!Z66</f>
        <v>4.7503624364621643E-3</v>
      </c>
      <c r="H61" s="23">
        <f t="shared" si="6"/>
        <v>4.6315813305238341E-3</v>
      </c>
      <c r="I61" s="23">
        <f t="shared" si="7"/>
        <v>4.5157703034619358E-3</v>
      </c>
      <c r="J61" s="23">
        <f t="shared" si="8"/>
        <v>4.4028550895213025E-3</v>
      </c>
      <c r="K61" s="23">
        <f t="shared" si="9"/>
        <v>4.2927632799352891E-3</v>
      </c>
      <c r="L61" s="158">
        <f>'Mortality Table'!AA66</f>
        <v>4.1854242764924471E-3</v>
      </c>
    </row>
    <row r="62" spans="1:12">
      <c r="A62" s="112">
        <v>57</v>
      </c>
      <c r="B62" s="158">
        <f>'Mortality Table'!Y67</f>
        <v>5.8472190013529801E-3</v>
      </c>
      <c r="C62" s="23">
        <f t="shared" si="2"/>
        <v>5.7027029698410907E-3</v>
      </c>
      <c r="D62" s="23">
        <f t="shared" si="3"/>
        <v>5.5617587018220874E-3</v>
      </c>
      <c r="E62" s="23">
        <f t="shared" si="4"/>
        <v>5.4242979199310565E-3</v>
      </c>
      <c r="F62" s="23">
        <f t="shared" si="5"/>
        <v>5.290234528608574E-3</v>
      </c>
      <c r="G62" s="158">
        <f>'Mortality Table'!Z67</f>
        <v>5.1594845601766097E-3</v>
      </c>
      <c r="H62" s="23">
        <f t="shared" si="6"/>
        <v>5.030473502530673E-3</v>
      </c>
      <c r="I62" s="23">
        <f t="shared" si="7"/>
        <v>4.9046883200280379E-3</v>
      </c>
      <c r="J62" s="23">
        <f t="shared" si="8"/>
        <v>4.7820483508197852E-3</v>
      </c>
      <c r="K62" s="23">
        <f t="shared" si="9"/>
        <v>4.6624749499775643E-3</v>
      </c>
      <c r="L62" s="158">
        <f>'Mortality Table'!AA67</f>
        <v>4.5458914390611753E-3</v>
      </c>
    </row>
    <row r="63" spans="1:12">
      <c r="A63" s="112">
        <v>58</v>
      </c>
      <c r="B63" s="158">
        <f>'Mortality Table'!Y68</f>
        <v>6.388151155663168E-3</v>
      </c>
      <c r="C63" s="23">
        <f t="shared" si="2"/>
        <v>6.230265799650179E-3</v>
      </c>
      <c r="D63" s="23">
        <f t="shared" si="3"/>
        <v>6.0762826345897641E-3</v>
      </c>
      <c r="E63" s="23">
        <f t="shared" si="4"/>
        <v>5.9261052164885546E-3</v>
      </c>
      <c r="F63" s="23">
        <f t="shared" si="5"/>
        <v>5.7796394849996763E-3</v>
      </c>
      <c r="G63" s="158">
        <f>'Mortality Table'!Z68</f>
        <v>5.6367937045101292E-3</v>
      </c>
      <c r="H63" s="23">
        <f t="shared" si="6"/>
        <v>5.4958477032053168E-3</v>
      </c>
      <c r="I63" s="23">
        <f t="shared" si="7"/>
        <v>5.3584260060218162E-3</v>
      </c>
      <c r="J63" s="23">
        <f t="shared" si="8"/>
        <v>5.2244404890013562E-3</v>
      </c>
      <c r="K63" s="23">
        <f t="shared" si="9"/>
        <v>5.0938052316935505E-3</v>
      </c>
      <c r="L63" s="158">
        <f>'Mortality Table'!AA68</f>
        <v>4.9664364620580241E-3</v>
      </c>
    </row>
    <row r="64" spans="1:12">
      <c r="A64" s="112">
        <v>59</v>
      </c>
      <c r="B64" s="158">
        <f>'Mortality Table'!Y69</f>
        <v>6.980600658002897E-3</v>
      </c>
      <c r="C64" s="23">
        <f t="shared" si="2"/>
        <v>6.8080727084886966E-3</v>
      </c>
      <c r="D64" s="23">
        <f t="shared" si="3"/>
        <v>6.6398088466686532E-3</v>
      </c>
      <c r="E64" s="23">
        <f t="shared" si="4"/>
        <v>6.4757036841467663E-3</v>
      </c>
      <c r="F64" s="23">
        <f t="shared" si="5"/>
        <v>6.3156544372375487E-3</v>
      </c>
      <c r="G64" s="158">
        <f>'Mortality Table'!Z69</f>
        <v>6.1595608625896973E-3</v>
      </c>
      <c r="H64" s="23">
        <f t="shared" si="6"/>
        <v>6.0055432563251637E-3</v>
      </c>
      <c r="I64" s="23">
        <f t="shared" si="7"/>
        <v>5.855376804967392E-3</v>
      </c>
      <c r="J64" s="23">
        <f t="shared" si="8"/>
        <v>5.7089652117716418E-3</v>
      </c>
      <c r="K64" s="23">
        <f t="shared" si="9"/>
        <v>5.5662145878586774E-3</v>
      </c>
      <c r="L64" s="158">
        <f>'Mortality Table'!AA69</f>
        <v>5.4270333920069542E-3</v>
      </c>
    </row>
    <row r="65" spans="1:12">
      <c r="A65" s="112">
        <v>60</v>
      </c>
      <c r="B65" s="158">
        <f>'Mortality Table'!Y70</f>
        <v>7.7404815414386366E-3</v>
      </c>
      <c r="C65" s="23">
        <f t="shared" si="2"/>
        <v>7.5491728741728884E-3</v>
      </c>
      <c r="D65" s="23">
        <f t="shared" si="3"/>
        <v>7.3625924665089654E-3</v>
      </c>
      <c r="E65" s="23">
        <f t="shared" si="4"/>
        <v>7.1806234578822986E-3</v>
      </c>
      <c r="F65" s="23">
        <f t="shared" si="5"/>
        <v>7.0031518759774269E-3</v>
      </c>
      <c r="G65" s="158">
        <f>'Mortality Table'!Z70</f>
        <v>6.8300665653439263E-3</v>
      </c>
      <c r="H65" s="23">
        <f t="shared" si="6"/>
        <v>6.6592832048919231E-3</v>
      </c>
      <c r="I65" s="23">
        <f t="shared" si="7"/>
        <v>6.4927702210062768E-3</v>
      </c>
      <c r="J65" s="23">
        <f t="shared" si="8"/>
        <v>6.3304208344552694E-3</v>
      </c>
      <c r="K65" s="23">
        <f t="shared" si="9"/>
        <v>6.1721309359835134E-3</v>
      </c>
      <c r="L65" s="158">
        <f>'Mortality Table'!AA70</f>
        <v>6.0177990195501452E-3</v>
      </c>
    </row>
    <row r="66" spans="1:12">
      <c r="A66" s="112">
        <v>61</v>
      </c>
      <c r="B66" s="158">
        <f>'Mortality Table'!Y71</f>
        <v>8.4746037508596061E-3</v>
      </c>
      <c r="C66" s="23">
        <f t="shared" si="2"/>
        <v>8.2651510003423721E-3</v>
      </c>
      <c r="D66" s="23">
        <f t="shared" si="3"/>
        <v>8.0608749466936844E-3</v>
      </c>
      <c r="E66" s="23">
        <f t="shared" si="4"/>
        <v>7.8616476460674819E-3</v>
      </c>
      <c r="F66" s="23">
        <f t="shared" si="5"/>
        <v>7.6673443167939231E-3</v>
      </c>
      <c r="G66" s="158">
        <f>'Mortality Table'!Z71</f>
        <v>7.4778432612251306E-3</v>
      </c>
      <c r="H66" s="23">
        <f t="shared" si="6"/>
        <v>7.2908624772360835E-3</v>
      </c>
      <c r="I66" s="23">
        <f t="shared" si="7"/>
        <v>7.1085570805692749E-3</v>
      </c>
      <c r="J66" s="23">
        <f t="shared" si="8"/>
        <v>6.930810164844539E-3</v>
      </c>
      <c r="K66" s="23">
        <f t="shared" si="9"/>
        <v>6.7575077468837808E-3</v>
      </c>
      <c r="L66" s="158">
        <f>'Mortality Table'!AA71</f>
        <v>6.5885386936172978E-3</v>
      </c>
    </row>
    <row r="67" spans="1:12">
      <c r="A67" s="112">
        <v>62</v>
      </c>
      <c r="B67" s="158">
        <f>'Mortality Table'!Y72</f>
        <v>9.2602433083101166E-3</v>
      </c>
      <c r="C67" s="23">
        <f t="shared" si="2"/>
        <v>9.0313732055412859E-3</v>
      </c>
      <c r="D67" s="23">
        <f t="shared" si="3"/>
        <v>8.8081597061896045E-3</v>
      </c>
      <c r="E67" s="23">
        <f t="shared" si="4"/>
        <v>8.5904630053533753E-3</v>
      </c>
      <c r="F67" s="23">
        <f t="shared" si="5"/>
        <v>8.3781467534571902E-3</v>
      </c>
      <c r="G67" s="158">
        <f>'Mortality Table'!Z72</f>
        <v>8.1710779708523851E-3</v>
      </c>
      <c r="H67" s="23">
        <f t="shared" si="6"/>
        <v>7.9667631020254488E-3</v>
      </c>
      <c r="I67" s="23">
        <f t="shared" si="7"/>
        <v>7.7675570530840567E-3</v>
      </c>
      <c r="J67" s="23">
        <f t="shared" si="8"/>
        <v>7.5733320798225291E-3</v>
      </c>
      <c r="K67" s="23">
        <f t="shared" si="9"/>
        <v>7.3839636322331906E-3</v>
      </c>
      <c r="L67" s="158">
        <f>'Mortality Table'!AA72</f>
        <v>7.1993302746365308E-3</v>
      </c>
    </row>
    <row r="68" spans="1:12">
      <c r="A68" s="112">
        <v>63</v>
      </c>
      <c r="B68" s="158">
        <f>'Mortality Table'!Y73</f>
        <v>1.0148917561819709E-2</v>
      </c>
      <c r="C68" s="23">
        <f t="shared" si="2"/>
        <v>9.8980835687990723E-3</v>
      </c>
      <c r="D68" s="23">
        <f t="shared" si="3"/>
        <v>9.6534490243079304E-3</v>
      </c>
      <c r="E68" s="23">
        <f t="shared" si="4"/>
        <v>9.4148607068406855E-3</v>
      </c>
      <c r="F68" s="23">
        <f t="shared" si="5"/>
        <v>9.1821691818140001E-3</v>
      </c>
      <c r="G68" s="158">
        <f>'Mortality Table'!Z73</f>
        <v>8.9552287079717359E-3</v>
      </c>
      <c r="H68" s="23">
        <f t="shared" si="6"/>
        <v>8.7313064317052196E-3</v>
      </c>
      <c r="I68" s="23">
        <f t="shared" si="7"/>
        <v>8.5129832515024005E-3</v>
      </c>
      <c r="J68" s="23">
        <f t="shared" si="8"/>
        <v>8.3001191639779596E-3</v>
      </c>
      <c r="K68" s="23">
        <f t="shared" si="9"/>
        <v>8.092577666480881E-3</v>
      </c>
      <c r="L68" s="158">
        <f>'Mortality Table'!AA73</f>
        <v>7.8902256695599256E-3</v>
      </c>
    </row>
    <row r="69" spans="1:12">
      <c r="A69" s="112">
        <v>64</v>
      </c>
      <c r="B69" s="158">
        <f>'Mortality Table'!Y74</f>
        <v>1.1140626511388387E-2</v>
      </c>
      <c r="C69" s="23">
        <f t="shared" si="2"/>
        <v>1.0865282090115726E-2</v>
      </c>
      <c r="D69" s="23">
        <f t="shared" si="3"/>
        <v>1.0596742901048683E-2</v>
      </c>
      <c r="E69" s="23">
        <f t="shared" si="4"/>
        <v>1.0334840750529437E-2</v>
      </c>
      <c r="F69" s="23">
        <f t="shared" si="5"/>
        <v>1.0079411601864355E-2</v>
      </c>
      <c r="G69" s="158">
        <f>'Mortality Table'!Z74</f>
        <v>9.8302954725831872E-3</v>
      </c>
      <c r="H69" s="23">
        <f t="shared" si="6"/>
        <v>9.584492466275402E-3</v>
      </c>
      <c r="I69" s="23">
        <f t="shared" si="7"/>
        <v>9.3448356758243454E-3</v>
      </c>
      <c r="J69" s="23">
        <f t="shared" si="8"/>
        <v>9.111171417310833E-3</v>
      </c>
      <c r="K69" s="23">
        <f t="shared" si="9"/>
        <v>8.8833498496268572E-3</v>
      </c>
      <c r="L69" s="158">
        <f>'Mortality Table'!AA74</f>
        <v>8.6612248783874812E-3</v>
      </c>
    </row>
    <row r="70" spans="1:12">
      <c r="A70" s="112">
        <v>65</v>
      </c>
      <c r="B70" s="158">
        <f>'Mortality Table'!Y75</f>
        <v>1.2235370157016147E-2</v>
      </c>
      <c r="C70" s="23">
        <f t="shared" ref="C70:C105" si="10">EXP((4*LN(B70)+1*LN(G70))/5)</f>
        <v>1.1932968769491268E-2</v>
      </c>
      <c r="D70" s="23">
        <f t="shared" ref="D70:D105" si="11">EXP((3*LN(B70)+2*LN(G70))/5)</f>
        <v>1.1638041336411855E-2</v>
      </c>
      <c r="E70" s="23">
        <f t="shared" ref="E70:E105" si="12">EXP((2*LN(B70)+3*LN(G70))/5)</f>
        <v>1.1350403136419608E-2</v>
      </c>
      <c r="F70" s="23">
        <f t="shared" ref="F70:F105" si="13">EXP((1*LN(B70)+4*LN(G70))/5)</f>
        <v>1.1069874013608249E-2</v>
      </c>
      <c r="G70" s="158">
        <f>'Mortality Table'!Z75</f>
        <v>1.0796278264686739E-2</v>
      </c>
      <c r="H70" s="23">
        <f t="shared" ref="H70:H105" si="14">EXP((4*LN(G70)+1*LN(L70))/5)</f>
        <v>1.0526321205735987E-2</v>
      </c>
      <c r="I70" s="23">
        <f t="shared" ref="I70:I105" si="15">EXP((3*LN(G70)+2*LN(L70))/5)</f>
        <v>1.0263114326049856E-2</v>
      </c>
      <c r="J70" s="23">
        <f t="shared" ref="J70:J105" si="16">EXP((2*LN(G70)+3*LN(L70))/5)</f>
        <v>1.0006488839821144E-2</v>
      </c>
      <c r="K70" s="23">
        <f t="shared" ref="K70:K105" si="17">EXP((1*LN(G70)+4*LN(L70))/5)</f>
        <v>9.756280181671113E-3</v>
      </c>
      <c r="L70" s="158">
        <f>'Mortality Table'!AA75</f>
        <v>9.5123279011191993E-3</v>
      </c>
    </row>
    <row r="71" spans="1:12">
      <c r="A71" s="112">
        <v>66</v>
      </c>
      <c r="B71" s="158">
        <f>'Mortality Table'!Y76</f>
        <v>1.3523303857754691E-2</v>
      </c>
      <c r="C71" s="23">
        <f t="shared" si="10"/>
        <v>1.3189070745227188E-2</v>
      </c>
      <c r="D71" s="23">
        <f t="shared" si="11"/>
        <v>1.2863098319192036E-2</v>
      </c>
      <c r="E71" s="23">
        <f t="shared" si="12"/>
        <v>1.254518241393747E-2</v>
      </c>
      <c r="F71" s="23">
        <f t="shared" si="13"/>
        <v>1.2235123909777545E-2</v>
      </c>
      <c r="G71" s="158">
        <f>'Mortality Table'!Z76</f>
        <v>1.1932728608337976E-2</v>
      </c>
      <c r="H71" s="23">
        <f t="shared" si="14"/>
        <v>1.16343550168661E-2</v>
      </c>
      <c r="I71" s="23">
        <f t="shared" si="15"/>
        <v>1.1343442149844585E-2</v>
      </c>
      <c r="J71" s="23">
        <f t="shared" si="16"/>
        <v>1.1059803454539156E-2</v>
      </c>
      <c r="K71" s="23">
        <f t="shared" si="17"/>
        <v>1.0783257042899657E-2</v>
      </c>
      <c r="L71" s="158">
        <f>'Mortality Table'!AA76</f>
        <v>1.051362557492122E-2</v>
      </c>
    </row>
    <row r="72" spans="1:12">
      <c r="A72" s="112">
        <v>67</v>
      </c>
      <c r="B72" s="158">
        <f>'Mortality Table'!Y77</f>
        <v>1.5017306950611398E-2</v>
      </c>
      <c r="C72" s="23">
        <f t="shared" si="10"/>
        <v>1.4646149037080856E-2</v>
      </c>
      <c r="D72" s="23">
        <f t="shared" si="11"/>
        <v>1.4284164419217073E-2</v>
      </c>
      <c r="E72" s="23">
        <f t="shared" si="12"/>
        <v>1.3931126375858182E-2</v>
      </c>
      <c r="F72" s="23">
        <f t="shared" si="13"/>
        <v>1.3586813789333921E-2</v>
      </c>
      <c r="G72" s="158">
        <f>'Mortality Table'!Z77</f>
        <v>1.3251011006973408E-2</v>
      </c>
      <c r="H72" s="23">
        <f t="shared" si="14"/>
        <v>1.2919674237777019E-2</v>
      </c>
      <c r="I72" s="23">
        <f t="shared" si="15"/>
        <v>1.2596622425446463E-2</v>
      </c>
      <c r="J72" s="23">
        <f t="shared" si="16"/>
        <v>1.2281648407612063E-2</v>
      </c>
      <c r="K72" s="23">
        <f t="shared" si="17"/>
        <v>1.1974550201924762E-2</v>
      </c>
      <c r="L72" s="158">
        <f>'Mortality Table'!AA77</f>
        <v>1.1675130876531565E-2</v>
      </c>
    </row>
    <row r="73" spans="1:12">
      <c r="A73" s="112">
        <v>68</v>
      </c>
      <c r="B73" s="158">
        <f>'Mortality Table'!Y78</f>
        <v>1.6756017446608429E-2</v>
      </c>
      <c r="C73" s="23">
        <f t="shared" si="10"/>
        <v>1.6341886704324349E-2</v>
      </c>
      <c r="D73" s="23">
        <f t="shared" si="11"/>
        <v>1.5937991345970331E-2</v>
      </c>
      <c r="E73" s="23">
        <f t="shared" si="12"/>
        <v>1.5544078400507279E-2</v>
      </c>
      <c r="F73" s="23">
        <f t="shared" si="13"/>
        <v>1.5159901149162458E-2</v>
      </c>
      <c r="G73" s="158">
        <f>'Mortality Table'!Z78</f>
        <v>1.4785218970902576E-2</v>
      </c>
      <c r="H73" s="23">
        <f t="shared" si="14"/>
        <v>1.4415519882802657E-2</v>
      </c>
      <c r="I73" s="23">
        <f t="shared" si="15"/>
        <v>1.4055064987569334E-2</v>
      </c>
      <c r="J73" s="23">
        <f t="shared" si="16"/>
        <v>1.370362313748138E-2</v>
      </c>
      <c r="K73" s="23">
        <f t="shared" si="17"/>
        <v>1.3360968964583286E-2</v>
      </c>
      <c r="L73" s="158">
        <f>'Mortality Table'!AA78</f>
        <v>1.3026882736164293E-2</v>
      </c>
    </row>
    <row r="74" spans="1:12">
      <c r="A74" s="112">
        <v>69</v>
      </c>
      <c r="B74" s="158">
        <f>'Mortality Table'!Y79</f>
        <v>1.8778073356767941E-2</v>
      </c>
      <c r="C74" s="23">
        <f t="shared" si="10"/>
        <v>1.8313966806229758E-2</v>
      </c>
      <c r="D74" s="23">
        <f t="shared" si="11"/>
        <v>1.7861330808935247E-2</v>
      </c>
      <c r="E74" s="23">
        <f t="shared" si="12"/>
        <v>1.7419881866210307E-2</v>
      </c>
      <c r="F74" s="23">
        <f t="shared" si="13"/>
        <v>1.6989343486148237E-2</v>
      </c>
      <c r="G74" s="158">
        <f>'Mortality Table'!Z79</f>
        <v>1.6569446010435016E-2</v>
      </c>
      <c r="H74" s="23">
        <f t="shared" si="14"/>
        <v>1.6155132966276915E-2</v>
      </c>
      <c r="I74" s="23">
        <f t="shared" si="15"/>
        <v>1.5751179670927044E-2</v>
      </c>
      <c r="J74" s="23">
        <f t="shared" si="16"/>
        <v>1.535732708258866E-2</v>
      </c>
      <c r="K74" s="23">
        <f t="shared" si="17"/>
        <v>1.4973322636712087E-2</v>
      </c>
      <c r="L74" s="158">
        <f>'Mortality Table'!AA79</f>
        <v>1.4598920084033464E-2</v>
      </c>
    </row>
    <row r="75" spans="1:12">
      <c r="A75" s="112">
        <v>70</v>
      </c>
      <c r="B75" s="158">
        <f>'Mortality Table'!Y80</f>
        <v>2.1147871366126857E-2</v>
      </c>
      <c r="C75" s="23">
        <f t="shared" si="10"/>
        <v>2.0625194441583852E-2</v>
      </c>
      <c r="D75" s="23">
        <f t="shared" si="11"/>
        <v>2.0115435657250807E-2</v>
      </c>
      <c r="E75" s="23">
        <f t="shared" si="12"/>
        <v>1.9618275736843171E-2</v>
      </c>
      <c r="F75" s="23">
        <f t="shared" si="13"/>
        <v>1.9133403295099737E-2</v>
      </c>
      <c r="G75" s="158">
        <f>'Mortality Table'!Z80</f>
        <v>1.8660514642753291E-2</v>
      </c>
      <c r="H75" s="23">
        <f t="shared" si="14"/>
        <v>1.8193915178756313E-2</v>
      </c>
      <c r="I75" s="23">
        <f t="shared" si="15"/>
        <v>1.7738982866709337E-2</v>
      </c>
      <c r="J75" s="23">
        <f t="shared" si="16"/>
        <v>1.7295425973669828E-2</v>
      </c>
      <c r="K75" s="23">
        <f t="shared" si="17"/>
        <v>1.6862960061372605E-2</v>
      </c>
      <c r="L75" s="158">
        <f>'Mortality Table'!AA80</f>
        <v>1.6441307803829186E-2</v>
      </c>
    </row>
    <row r="76" spans="1:12">
      <c r="A76" s="112">
        <v>71</v>
      </c>
      <c r="B76" s="158">
        <f>'Mortality Table'!Y81</f>
        <v>2.3852532137677792E-2</v>
      </c>
      <c r="C76" s="23">
        <f t="shared" si="10"/>
        <v>2.3263008590629283E-2</v>
      </c>
      <c r="D76" s="23">
        <f t="shared" si="11"/>
        <v>2.2688055321089206E-2</v>
      </c>
      <c r="E76" s="23">
        <f t="shared" si="12"/>
        <v>2.2127312219630657E-2</v>
      </c>
      <c r="F76" s="23">
        <f t="shared" si="13"/>
        <v>2.1580428077055246E-2</v>
      </c>
      <c r="G76" s="158">
        <f>'Mortality Table'!Z81</f>
        <v>2.1047060364420882E-2</v>
      </c>
      <c r="H76" s="23">
        <f t="shared" si="14"/>
        <v>2.0520786182129516E-2</v>
      </c>
      <c r="I76" s="23">
        <f t="shared" si="15"/>
        <v>2.0007671296678256E-2</v>
      </c>
      <c r="J76" s="23">
        <f t="shared" si="16"/>
        <v>1.9507386664577631E-2</v>
      </c>
      <c r="K76" s="23">
        <f t="shared" si="17"/>
        <v>1.9019611469952537E-2</v>
      </c>
      <c r="L76" s="158">
        <f>'Mortality Table'!AA81</f>
        <v>1.8544032918813427E-2</v>
      </c>
    </row>
    <row r="77" spans="1:12">
      <c r="A77" s="112">
        <v>72</v>
      </c>
      <c r="B77" s="158">
        <f>'Mortality Table'!Y82</f>
        <v>2.6956452356457682E-2</v>
      </c>
      <c r="C77" s="23">
        <f t="shared" si="10"/>
        <v>2.6290214352152865E-2</v>
      </c>
      <c r="D77" s="23">
        <f t="shared" si="11"/>
        <v>2.5640442649589475E-2</v>
      </c>
      <c r="E77" s="23">
        <f t="shared" si="12"/>
        <v>2.5006730278448696E-2</v>
      </c>
      <c r="F77" s="23">
        <f t="shared" si="13"/>
        <v>2.4388680326823235E-2</v>
      </c>
      <c r="G77" s="158">
        <f>'Mortality Table'!Z82</f>
        <v>2.3785905692620363E-2</v>
      </c>
      <c r="H77" s="23">
        <f t="shared" si="14"/>
        <v>2.3191147666953085E-2</v>
      </c>
      <c r="I77" s="23">
        <f t="shared" si="15"/>
        <v>2.2611261352023546E-2</v>
      </c>
      <c r="J77" s="23">
        <f t="shared" si="16"/>
        <v>2.2045874886048065E-2</v>
      </c>
      <c r="K77" s="23">
        <f t="shared" si="17"/>
        <v>2.1494625705513314E-2</v>
      </c>
      <c r="L77" s="158">
        <f>'Mortality Table'!AA82</f>
        <v>2.0957160312676301E-2</v>
      </c>
    </row>
    <row r="78" spans="1:12">
      <c r="A78" s="112">
        <v>73</v>
      </c>
      <c r="B78" s="158">
        <f>'Mortality Table'!Y83</f>
        <v>3.0511149370496055E-2</v>
      </c>
      <c r="C78" s="23">
        <f t="shared" si="10"/>
        <v>2.9757055805184011E-2</v>
      </c>
      <c r="D78" s="23">
        <f t="shared" si="11"/>
        <v>2.902159992206281E-2</v>
      </c>
      <c r="E78" s="23">
        <f t="shared" si="12"/>
        <v>2.8304321084397961E-2</v>
      </c>
      <c r="F78" s="23">
        <f t="shared" si="13"/>
        <v>2.7604770040250474E-2</v>
      </c>
      <c r="G78" s="158">
        <f>'Mortality Table'!Z83</f>
        <v>2.6922508641097773E-2</v>
      </c>
      <c r="H78" s="23">
        <f t="shared" si="14"/>
        <v>2.6249320985672172E-2</v>
      </c>
      <c r="I78" s="23">
        <f t="shared" si="15"/>
        <v>2.5592966145696967E-2</v>
      </c>
      <c r="J78" s="23">
        <f t="shared" si="16"/>
        <v>2.4953023222669787E-2</v>
      </c>
      <c r="K78" s="23">
        <f t="shared" si="17"/>
        <v>2.4329081842504079E-2</v>
      </c>
      <c r="L78" s="158">
        <f>'Mortality Table'!AA83</f>
        <v>2.3720741892369876E-2</v>
      </c>
    </row>
    <row r="79" spans="1:12">
      <c r="A79" s="112">
        <v>74</v>
      </c>
      <c r="B79" s="158">
        <f>'Mortality Table'!Y84</f>
        <v>3.4593899201837232E-2</v>
      </c>
      <c r="C79" s="23">
        <f t="shared" si="10"/>
        <v>3.3738899068266888E-2</v>
      </c>
      <c r="D79" s="23">
        <f t="shared" si="11"/>
        <v>3.2905030557476046E-2</v>
      </c>
      <c r="E79" s="23">
        <f t="shared" si="12"/>
        <v>3.2091771394129547E-2</v>
      </c>
      <c r="F79" s="23">
        <f t="shared" si="13"/>
        <v>3.1298612211107107E-2</v>
      </c>
      <c r="G79" s="158">
        <f>'Mortality Table'!Z84</f>
        <v>3.0525056230472188E-2</v>
      </c>
      <c r="H79" s="23">
        <f t="shared" si="14"/>
        <v>2.9761788166954593E-2</v>
      </c>
      <c r="I79" s="23">
        <f t="shared" si="15"/>
        <v>2.9017605347126225E-2</v>
      </c>
      <c r="J79" s="23">
        <f t="shared" si="16"/>
        <v>2.8292030551325887E-2</v>
      </c>
      <c r="K79" s="23">
        <f t="shared" si="17"/>
        <v>2.7584598492598537E-2</v>
      </c>
      <c r="L79" s="158">
        <f>'Mortality Table'!AA84</f>
        <v>2.689485551832228E-2</v>
      </c>
    </row>
    <row r="80" spans="1:12">
      <c r="A80" s="112">
        <v>75</v>
      </c>
      <c r="B80" s="158">
        <f>'Mortality Table'!Y85</f>
        <v>3.914030516544429E-2</v>
      </c>
      <c r="C80" s="23">
        <f t="shared" si="10"/>
        <v>3.8172939042614699E-2</v>
      </c>
      <c r="D80" s="23">
        <f t="shared" si="11"/>
        <v>3.7229481706690139E-2</v>
      </c>
      <c r="E80" s="23">
        <f t="shared" si="12"/>
        <v>3.630934224376757E-2</v>
      </c>
      <c r="F80" s="23">
        <f t="shared" si="13"/>
        <v>3.5411944344584702E-2</v>
      </c>
      <c r="G80" s="158">
        <f>'Mortality Table'!Z85</f>
        <v>3.4536725943561053E-2</v>
      </c>
      <c r="H80" s="23">
        <f t="shared" si="14"/>
        <v>3.3673147520243862E-2</v>
      </c>
      <c r="I80" s="23">
        <f t="shared" si="15"/>
        <v>3.2831162565121592E-2</v>
      </c>
      <c r="J80" s="23">
        <f t="shared" si="16"/>
        <v>3.201023114128048E-2</v>
      </c>
      <c r="K80" s="23">
        <f t="shared" si="17"/>
        <v>3.1209826812735278E-2</v>
      </c>
      <c r="L80" s="158">
        <f>'Mortality Table'!AA85</f>
        <v>3.0429436306843416E-2</v>
      </c>
    </row>
    <row r="81" spans="1:12">
      <c r="A81" s="112">
        <v>76</v>
      </c>
      <c r="B81" s="158">
        <f>'Mortality Table'!Y86</f>
        <v>4.4472350686501849E-2</v>
      </c>
      <c r="C81" s="23">
        <f t="shared" si="10"/>
        <v>4.3373201222161414E-2</v>
      </c>
      <c r="D81" s="23">
        <f t="shared" si="11"/>
        <v>4.2301217615400136E-2</v>
      </c>
      <c r="E81" s="23">
        <f t="shared" si="12"/>
        <v>4.1255728452691515E-2</v>
      </c>
      <c r="F81" s="23">
        <f t="shared" si="13"/>
        <v>4.0236078914725588E-2</v>
      </c>
      <c r="G81" s="158">
        <f>'Mortality Table'!Z86</f>
        <v>3.9241630366277168E-2</v>
      </c>
      <c r="H81" s="23">
        <f t="shared" si="14"/>
        <v>3.8260407498322484E-2</v>
      </c>
      <c r="I81" s="23">
        <f t="shared" si="15"/>
        <v>3.7303719755631772E-2</v>
      </c>
      <c r="J81" s="23">
        <f t="shared" si="16"/>
        <v>3.637095364621306E-2</v>
      </c>
      <c r="K81" s="23">
        <f t="shared" si="17"/>
        <v>3.5461511018221453E-2</v>
      </c>
      <c r="L81" s="158">
        <f>'Mortality Table'!AA86</f>
        <v>3.4574808676383781E-2</v>
      </c>
    </row>
    <row r="82" spans="1:12">
      <c r="A82" s="112">
        <v>77</v>
      </c>
      <c r="B82" s="158">
        <f>'Mortality Table'!Y87</f>
        <v>5.0551397753987766E-2</v>
      </c>
      <c r="C82" s="23">
        <f t="shared" si="10"/>
        <v>4.9302002547634963E-2</v>
      </c>
      <c r="D82" s="23">
        <f t="shared" si="11"/>
        <v>4.8083486574122654E-2</v>
      </c>
      <c r="E82" s="23">
        <f t="shared" si="12"/>
        <v>4.689508664257578E-2</v>
      </c>
      <c r="F82" s="23">
        <f t="shared" si="13"/>
        <v>4.5736058424644635E-2</v>
      </c>
      <c r="G82" s="158">
        <f>'Mortality Table'!Z87</f>
        <v>4.4605675988311E-2</v>
      </c>
      <c r="H82" s="23">
        <f t="shared" si="14"/>
        <v>4.3490327086856587E-2</v>
      </c>
      <c r="I82" s="23">
        <f t="shared" si="15"/>
        <v>4.2402867083942856E-2</v>
      </c>
      <c r="J82" s="23">
        <f t="shared" si="16"/>
        <v>4.1342598627682116E-2</v>
      </c>
      <c r="K82" s="23">
        <f t="shared" si="17"/>
        <v>4.0308841803220148E-2</v>
      </c>
      <c r="L82" s="158">
        <f>'Mortality Table'!AA87</f>
        <v>3.9300933696729323E-2</v>
      </c>
    </row>
    <row r="83" spans="1:12">
      <c r="A83" s="112">
        <v>78</v>
      </c>
      <c r="B83" s="158">
        <f>'Mortality Table'!Y88</f>
        <v>5.7416084378924197E-2</v>
      </c>
      <c r="C83" s="23">
        <f t="shared" si="10"/>
        <v>5.5997026078307456E-2</v>
      </c>
      <c r="D83" s="23">
        <f t="shared" si="11"/>
        <v>5.4613040292341097E-2</v>
      </c>
      <c r="E83" s="23">
        <f t="shared" si="12"/>
        <v>5.3263260191745924E-2</v>
      </c>
      <c r="F83" s="23">
        <f t="shared" si="13"/>
        <v>5.1946840371226932E-2</v>
      </c>
      <c r="G83" s="158">
        <f>'Mortality Table'!Z88</f>
        <v>5.0662956319972086E-2</v>
      </c>
      <c r="H83" s="23">
        <f t="shared" si="14"/>
        <v>4.9396147300180049E-2</v>
      </c>
      <c r="I83" s="23">
        <f t="shared" si="15"/>
        <v>4.8161014384768705E-2</v>
      </c>
      <c r="J83" s="23">
        <f t="shared" si="16"/>
        <v>4.6956765524129127E-2</v>
      </c>
      <c r="K83" s="23">
        <f t="shared" si="17"/>
        <v>4.5782628473568246E-2</v>
      </c>
      <c r="L83" s="158">
        <f>'Mortality Table'!AA88</f>
        <v>4.4637850298094098E-2</v>
      </c>
    </row>
    <row r="84" spans="1:12">
      <c r="A84" s="112">
        <v>79</v>
      </c>
      <c r="B84" s="158">
        <f>'Mortality Table'!Y89</f>
        <v>6.5143686583355453E-2</v>
      </c>
      <c r="C84" s="23">
        <f t="shared" si="10"/>
        <v>6.3533637932722986E-2</v>
      </c>
      <c r="D84" s="23">
        <f t="shared" si="11"/>
        <v>6.1963382189022288E-2</v>
      </c>
      <c r="E84" s="23">
        <f t="shared" si="12"/>
        <v>6.0431935856853074E-2</v>
      </c>
      <c r="F84" s="23">
        <f t="shared" si="13"/>
        <v>5.8938339748242662E-2</v>
      </c>
      <c r="G84" s="158">
        <f>'Mortality Table'!Z89</f>
        <v>5.7481658381879498E-2</v>
      </c>
      <c r="H84" s="23">
        <f t="shared" si="14"/>
        <v>5.6044350166960667E-2</v>
      </c>
      <c r="I84" s="23">
        <f t="shared" si="15"/>
        <v>5.4642981327537032E-2</v>
      </c>
      <c r="J84" s="23">
        <f t="shared" si="16"/>
        <v>5.3276653212437214E-2</v>
      </c>
      <c r="K84" s="23">
        <f t="shared" si="17"/>
        <v>5.1944489640939472E-2</v>
      </c>
      <c r="L84" s="158">
        <f>'Mortality Table'!AA89</f>
        <v>5.0645636340906221E-2</v>
      </c>
    </row>
    <row r="85" spans="1:12">
      <c r="A85" s="112">
        <v>80</v>
      </c>
      <c r="B85" s="158">
        <f>'Mortality Table'!Y90</f>
        <v>7.3862997737355371E-2</v>
      </c>
      <c r="C85" s="23">
        <f t="shared" si="10"/>
        <v>7.203744830845514E-2</v>
      </c>
      <c r="D85" s="23">
        <f t="shared" si="11"/>
        <v>7.0257017962444157E-2</v>
      </c>
      <c r="E85" s="23">
        <f t="shared" si="12"/>
        <v>6.8520591565648922E-2</v>
      </c>
      <c r="F85" s="23">
        <f t="shared" si="13"/>
        <v>6.6827081545308767E-2</v>
      </c>
      <c r="G85" s="158">
        <f>'Mortality Table'!Z90</f>
        <v>6.5175427208398362E-2</v>
      </c>
      <c r="H85" s="23">
        <f t="shared" si="14"/>
        <v>6.3545739068311485E-2</v>
      </c>
      <c r="I85" s="23">
        <f t="shared" si="15"/>
        <v>6.1956800694627313E-2</v>
      </c>
      <c r="J85" s="23">
        <f t="shared" si="16"/>
        <v>6.0407593154078183E-2</v>
      </c>
      <c r="K85" s="23">
        <f t="shared" si="17"/>
        <v>5.8897122991456684E-2</v>
      </c>
      <c r="L85" s="158">
        <f>'Mortality Table'!AA90</f>
        <v>5.7424421592545898E-2</v>
      </c>
    </row>
    <row r="86" spans="1:12">
      <c r="A86" s="112">
        <v>81</v>
      </c>
      <c r="B86" s="158">
        <f>'Mortality Table'!Y91</f>
        <v>8.3393707122820585E-2</v>
      </c>
      <c r="C86" s="23">
        <f t="shared" si="10"/>
        <v>8.1332602928900988E-2</v>
      </c>
      <c r="D86" s="23">
        <f t="shared" si="11"/>
        <v>7.9322439635017616E-2</v>
      </c>
      <c r="E86" s="23">
        <f t="shared" si="12"/>
        <v>7.736195821928106E-2</v>
      </c>
      <c r="F86" s="23">
        <f t="shared" si="13"/>
        <v>7.5449930776961521E-2</v>
      </c>
      <c r="G86" s="158">
        <f>'Mortality Table'!Z91</f>
        <v>7.3585159751417509E-2</v>
      </c>
      <c r="H86" s="23">
        <f t="shared" si="14"/>
        <v>7.1745189270674234E-2</v>
      </c>
      <c r="I86" s="23">
        <f t="shared" si="15"/>
        <v>6.9951226590708279E-2</v>
      </c>
      <c r="J86" s="23">
        <f t="shared" si="16"/>
        <v>6.8202121302991511E-2</v>
      </c>
      <c r="K86" s="23">
        <f t="shared" si="17"/>
        <v>6.6496751764547862E-2</v>
      </c>
      <c r="L86" s="158">
        <f>'Mortality Table'!AA91</f>
        <v>6.4834024378680855E-2</v>
      </c>
    </row>
    <row r="87" spans="1:12">
      <c r="A87" s="112">
        <v>82</v>
      </c>
      <c r="B87" s="158">
        <f>'Mortality Table'!Y92</f>
        <v>9.3877487446832317E-2</v>
      </c>
      <c r="C87" s="23">
        <f t="shared" si="10"/>
        <v>9.1557273011391438E-2</v>
      </c>
      <c r="D87" s="23">
        <f t="shared" si="11"/>
        <v>8.9294403474848405E-2</v>
      </c>
      <c r="E87" s="23">
        <f t="shared" si="12"/>
        <v>8.7087461538276401E-2</v>
      </c>
      <c r="F87" s="23">
        <f t="shared" si="13"/>
        <v>8.4935064931779547E-2</v>
      </c>
      <c r="G87" s="158">
        <f>'Mortality Table'!Z92</f>
        <v>8.2835865548738563E-2</v>
      </c>
      <c r="H87" s="23">
        <f t="shared" si="14"/>
        <v>8.0764584493273284E-2</v>
      </c>
      <c r="I87" s="23">
        <f t="shared" si="15"/>
        <v>7.8745095076397278E-2</v>
      </c>
      <c r="J87" s="23">
        <f t="shared" si="16"/>
        <v>7.677610226679614E-2</v>
      </c>
      <c r="K87" s="23">
        <f t="shared" si="17"/>
        <v>7.4856343414948165E-2</v>
      </c>
      <c r="L87" s="158">
        <f>'Mortality Table'!AA92</f>
        <v>7.2984587443429297E-2</v>
      </c>
    </row>
    <row r="88" spans="1:12">
      <c r="A88" s="112">
        <v>83</v>
      </c>
      <c r="B88" s="158">
        <f>'Mortality Table'!Y93</f>
        <v>0.1053658560574201</v>
      </c>
      <c r="C88" s="23">
        <f t="shared" si="10"/>
        <v>0.10276170263495585</v>
      </c>
      <c r="D88" s="23">
        <f t="shared" si="11"/>
        <v>0.10022191176124777</v>
      </c>
      <c r="E88" s="23">
        <f t="shared" si="12"/>
        <v>9.7744892693735597E-2</v>
      </c>
      <c r="F88" s="23">
        <f t="shared" si="13"/>
        <v>9.5329094005609558E-2</v>
      </c>
      <c r="G88" s="158">
        <f>'Mortality Table'!Z93</f>
        <v>9.2973002614107583E-2</v>
      </c>
      <c r="H88" s="23">
        <f t="shared" si="14"/>
        <v>9.0648246088553805E-2</v>
      </c>
      <c r="I88" s="23">
        <f t="shared" si="15"/>
        <v>8.8381619264646188E-2</v>
      </c>
      <c r="J88" s="23">
        <f t="shared" si="16"/>
        <v>8.6171668630080814E-2</v>
      </c>
      <c r="K88" s="23">
        <f t="shared" si="17"/>
        <v>8.4016977017106712E-2</v>
      </c>
      <c r="L88" s="158">
        <f>'Mortality Table'!AA93</f>
        <v>8.1916162693743327E-2</v>
      </c>
    </row>
    <row r="89" spans="1:12">
      <c r="A89" s="112">
        <v>84</v>
      </c>
      <c r="B89" s="158">
        <f>'Mortality Table'!Y94</f>
        <v>0.11791033030261351</v>
      </c>
      <c r="C89" s="23">
        <f t="shared" si="10"/>
        <v>0.11499613587862376</v>
      </c>
      <c r="D89" s="23">
        <f t="shared" si="11"/>
        <v>0.1121539667735269</v>
      </c>
      <c r="E89" s="23">
        <f t="shared" si="12"/>
        <v>0.10938204285675951</v>
      </c>
      <c r="F89" s="23">
        <f t="shared" si="13"/>
        <v>0.10667862799429845</v>
      </c>
      <c r="G89" s="158">
        <f>'Mortality Table'!Z94</f>
        <v>0.10404202896127063</v>
      </c>
      <c r="H89" s="23">
        <f t="shared" si="14"/>
        <v>0.10144049540896104</v>
      </c>
      <c r="I89" s="23">
        <f t="shared" si="15"/>
        <v>9.8904012268406796E-2</v>
      </c>
      <c r="J89" s="23">
        <f t="shared" si="16"/>
        <v>9.64309529774343E-2</v>
      </c>
      <c r="K89" s="23">
        <f t="shared" si="17"/>
        <v>9.4019731645472684E-2</v>
      </c>
      <c r="L89" s="158">
        <f>'Mortality Table'!AA94</f>
        <v>9.1668802036575028E-2</v>
      </c>
    </row>
    <row r="90" spans="1:12">
      <c r="A90" s="112">
        <v>85</v>
      </c>
      <c r="B90" s="158">
        <f>'Mortality Table'!Y95</f>
        <v>0.13139499614934605</v>
      </c>
      <c r="C90" s="23">
        <f t="shared" si="10"/>
        <v>0.12814752356457887</v>
      </c>
      <c r="D90" s="23">
        <f t="shared" si="11"/>
        <v>0.12498031338323554</v>
      </c>
      <c r="E90" s="23">
        <f t="shared" si="12"/>
        <v>0.12189138189237143</v>
      </c>
      <c r="F90" s="23">
        <f t="shared" si="13"/>
        <v>0.11887879440719092</v>
      </c>
      <c r="G90" s="158">
        <f>'Mortality Table'!Z95</f>
        <v>0.11594066405929906</v>
      </c>
      <c r="H90" s="23">
        <f t="shared" si="14"/>
        <v>0.11304160941149322</v>
      </c>
      <c r="I90" s="23">
        <f t="shared" si="15"/>
        <v>0.11021504458353752</v>
      </c>
      <c r="J90" s="23">
        <f t="shared" si="16"/>
        <v>0.10745915699353191</v>
      </c>
      <c r="K90" s="23">
        <f t="shared" si="17"/>
        <v>0.10477217938253548</v>
      </c>
      <c r="L90" s="158">
        <f>'Mortality Table'!AA95</f>
        <v>0.10215238868128218</v>
      </c>
    </row>
    <row r="91" spans="1:12">
      <c r="A91" s="112">
        <v>86</v>
      </c>
      <c r="B91" s="158">
        <f>'Mortality Table'!Y96</f>
        <v>0.14619335437083189</v>
      </c>
      <c r="C91" s="23">
        <f t="shared" si="10"/>
        <v>0.14258013526578456</v>
      </c>
      <c r="D91" s="23">
        <f t="shared" si="11"/>
        <v>0.13905621811537991</v>
      </c>
      <c r="E91" s="23">
        <f t="shared" si="12"/>
        <v>0.13561939579105164</v>
      </c>
      <c r="F91" s="23">
        <f t="shared" si="13"/>
        <v>0.13226751571417605</v>
      </c>
      <c r="G91" s="158">
        <f>'Mortality Table'!Z96</f>
        <v>0.12899847850785176</v>
      </c>
      <c r="H91" s="23">
        <f t="shared" si="14"/>
        <v>0.12577291790137812</v>
      </c>
      <c r="I91" s="23">
        <f t="shared" si="15"/>
        <v>0.12262801127893888</v>
      </c>
      <c r="J91" s="23">
        <f t="shared" si="16"/>
        <v>0.11956174191664191</v>
      </c>
      <c r="K91" s="23">
        <f t="shared" si="17"/>
        <v>0.11657214351805138</v>
      </c>
      <c r="L91" s="158">
        <f>'Mortality Table'!AA96</f>
        <v>0.1136572989532674</v>
      </c>
    </row>
    <row r="92" spans="1:12">
      <c r="A92" s="112">
        <v>87</v>
      </c>
      <c r="B92" s="158">
        <f>'Mortality Table'!Y97</f>
        <v>0.16220237027101195</v>
      </c>
      <c r="C92" s="23">
        <f t="shared" si="10"/>
        <v>0.15819348282418211</v>
      </c>
      <c r="D92" s="23">
        <f t="shared" si="11"/>
        <v>0.15428367641133775</v>
      </c>
      <c r="E92" s="23">
        <f t="shared" si="12"/>
        <v>0.15047050221059857</v>
      </c>
      <c r="F92" s="23">
        <f t="shared" si="13"/>
        <v>0.14675157192356036</v>
      </c>
      <c r="G92" s="158">
        <f>'Mortality Table'!Z97</f>
        <v>0.14312455627943663</v>
      </c>
      <c r="H92" s="23">
        <f t="shared" si="14"/>
        <v>0.13954577817372529</v>
      </c>
      <c r="I92" s="23">
        <f t="shared" si="15"/>
        <v>0.13605648612870727</v>
      </c>
      <c r="J92" s="23">
        <f t="shared" si="16"/>
        <v>0.13265444257758688</v>
      </c>
      <c r="K92" s="23">
        <f t="shared" si="17"/>
        <v>0.12933746590312215</v>
      </c>
      <c r="L92" s="158">
        <f>'Mortality Table'!AA97</f>
        <v>0.12610342903862651</v>
      </c>
    </row>
    <row r="93" spans="1:12">
      <c r="A93" s="112">
        <v>88</v>
      </c>
      <c r="B93" s="158">
        <f>'Mortality Table'!Y98</f>
        <v>0.17943492318689366</v>
      </c>
      <c r="C93" s="23">
        <f t="shared" si="10"/>
        <v>0.17500012725952876</v>
      </c>
      <c r="D93" s="23">
        <f t="shared" si="11"/>
        <v>0.17067493884093679</v>
      </c>
      <c r="E93" s="23">
        <f t="shared" si="12"/>
        <v>0.16645664894378742</v>
      </c>
      <c r="F93" s="23">
        <f t="shared" si="13"/>
        <v>0.16234261553430543</v>
      </c>
      <c r="G93" s="158">
        <f>'Mortality Table'!Z98</f>
        <v>0.15833026187749016</v>
      </c>
      <c r="H93" s="23">
        <f t="shared" si="14"/>
        <v>0.15437127056664612</v>
      </c>
      <c r="I93" s="23">
        <f t="shared" si="15"/>
        <v>0.15051127241108067</v>
      </c>
      <c r="J93" s="23">
        <f t="shared" si="16"/>
        <v>0.1467477921225139</v>
      </c>
      <c r="K93" s="23">
        <f t="shared" si="17"/>
        <v>0.14307841630635998</v>
      </c>
      <c r="L93" s="158">
        <f>'Mortality Table'!AA98</f>
        <v>0.13950079191409756</v>
      </c>
    </row>
    <row r="94" spans="1:12">
      <c r="A94" s="112">
        <v>89</v>
      </c>
      <c r="B94" s="158">
        <f>'Mortality Table'!Y99</f>
        <v>0.19789101311847695</v>
      </c>
      <c r="C94" s="23">
        <f t="shared" si="10"/>
        <v>0.19300006857182453</v>
      </c>
      <c r="D94" s="23">
        <f t="shared" si="11"/>
        <v>0.18823000540417698</v>
      </c>
      <c r="E94" s="23">
        <f t="shared" si="12"/>
        <v>0.18357783599061828</v>
      </c>
      <c r="F94" s="23">
        <f t="shared" si="13"/>
        <v>0.17904064654641139</v>
      </c>
      <c r="G94" s="158">
        <f>'Mortality Table'!Z99</f>
        <v>0.17461559530201237</v>
      </c>
      <c r="H94" s="23">
        <f t="shared" si="14"/>
        <v>0.17024939508014048</v>
      </c>
      <c r="I94" s="23">
        <f t="shared" si="15"/>
        <v>0.165992370126059</v>
      </c>
      <c r="J94" s="23">
        <f t="shared" si="16"/>
        <v>0.16184179055142303</v>
      </c>
      <c r="K94" s="23">
        <f t="shared" si="17"/>
        <v>0.1577949947277649</v>
      </c>
      <c r="L94" s="158">
        <f>'Mortality Table'!AA99</f>
        <v>0.15384938757968053</v>
      </c>
    </row>
    <row r="95" spans="1:12">
      <c r="A95" s="112">
        <v>90</v>
      </c>
      <c r="B95" s="158">
        <f>'Mortality Table'!Y100</f>
        <v>0.21813733089408682</v>
      </c>
      <c r="C95" s="23">
        <f t="shared" si="10"/>
        <v>0.21274599163039326</v>
      </c>
      <c r="D95" s="23">
        <f t="shared" si="11"/>
        <v>0.20748790117348162</v>
      </c>
      <c r="E95" s="23">
        <f t="shared" si="12"/>
        <v>0.20235976623319893</v>
      </c>
      <c r="F95" s="23">
        <f t="shared" si="13"/>
        <v>0.19735837491419256</v>
      </c>
      <c r="G95" s="158">
        <f>'Mortality Table'!Z100</f>
        <v>0.19248059470420978</v>
      </c>
      <c r="H95" s="23">
        <f t="shared" si="14"/>
        <v>0.18766768659110575</v>
      </c>
      <c r="I95" s="23">
        <f t="shared" si="15"/>
        <v>0.18297512351611206</v>
      </c>
      <c r="J95" s="23">
        <f t="shared" si="16"/>
        <v>0.17839989629479025</v>
      </c>
      <c r="K95" s="23">
        <f t="shared" si="17"/>
        <v>0.17393907098627753</v>
      </c>
      <c r="L95" s="158">
        <f>'Mortality Table'!AA100</f>
        <v>0.16958978701184829</v>
      </c>
    </row>
    <row r="96" spans="1:12">
      <c r="A96" s="112">
        <v>91</v>
      </c>
      <c r="B96" s="158">
        <f>'Mortality Table'!Y101</f>
        <v>0.23879578745393304</v>
      </c>
      <c r="C96" s="23">
        <f t="shared" si="10"/>
        <v>0.23289386732119741</v>
      </c>
      <c r="D96" s="23">
        <f t="shared" si="11"/>
        <v>0.22713781517727594</v>
      </c>
      <c r="E96" s="23">
        <f t="shared" si="12"/>
        <v>0.22152402584458536</v>
      </c>
      <c r="F96" s="23">
        <f t="shared" si="13"/>
        <v>0.21604898324874802</v>
      </c>
      <c r="G96" s="158">
        <f>'Mortality Table'!Z101</f>
        <v>0.21070925821637559</v>
      </c>
      <c r="H96" s="23">
        <f t="shared" si="14"/>
        <v>0.2054405489216326</v>
      </c>
      <c r="I96" s="23">
        <f t="shared" si="15"/>
        <v>0.20030358180977939</v>
      </c>
      <c r="J96" s="23">
        <f t="shared" si="16"/>
        <v>0.19529506271486721</v>
      </c>
      <c r="K96" s="23">
        <f t="shared" si="17"/>
        <v>0.19041177984038329</v>
      </c>
      <c r="L96" s="158">
        <f>'Mortality Table'!AA101</f>
        <v>0.18565060169963268</v>
      </c>
    </row>
    <row r="97" spans="1:12">
      <c r="A97" s="112">
        <v>92</v>
      </c>
      <c r="B97" s="158">
        <f>'Mortality Table'!Y102</f>
        <v>0.26056186699641437</v>
      </c>
      <c r="C97" s="23">
        <f t="shared" si="10"/>
        <v>0.2541219907111345</v>
      </c>
      <c r="D97" s="23">
        <f t="shared" si="11"/>
        <v>0.24784127818626125</v>
      </c>
      <c r="E97" s="23">
        <f t="shared" si="12"/>
        <v>0.24171579563463699</v>
      </c>
      <c r="F97" s="23">
        <f t="shared" si="13"/>
        <v>0.23574170649400897</v>
      </c>
      <c r="G97" s="158">
        <f>'Mortality Table'!Z102</f>
        <v>0.22991526902408146</v>
      </c>
      <c r="H97" s="23">
        <f t="shared" si="14"/>
        <v>0.22416632032973136</v>
      </c>
      <c r="I97" s="23">
        <f t="shared" si="15"/>
        <v>0.21856112203191019</v>
      </c>
      <c r="J97" s="23">
        <f t="shared" si="16"/>
        <v>0.21309607970360167</v>
      </c>
      <c r="K97" s="23">
        <f t="shared" si="17"/>
        <v>0.20776768879514559</v>
      </c>
      <c r="L97" s="158">
        <f>'Mortality Table'!AA102</f>
        <v>0.20257253238688686</v>
      </c>
    </row>
    <row r="98" spans="1:12">
      <c r="A98" s="112">
        <v>93</v>
      </c>
      <c r="B98" s="158">
        <f>'Mortality Table'!Y103</f>
        <v>0.2834613281955457</v>
      </c>
      <c r="C98" s="23">
        <f t="shared" si="10"/>
        <v>0.27645548383971924</v>
      </c>
      <c r="D98" s="23">
        <f t="shared" si="11"/>
        <v>0.2696227913400932</v>
      </c>
      <c r="E98" s="23">
        <f t="shared" si="12"/>
        <v>0.26295897118890449</v>
      </c>
      <c r="F98" s="23">
        <f t="shared" si="13"/>
        <v>0.25645984964789897</v>
      </c>
      <c r="G98" s="158">
        <f>'Mortality Table'!Z103</f>
        <v>0.25012135613420045</v>
      </c>
      <c r="H98" s="23">
        <f t="shared" si="14"/>
        <v>0.24386716149162463</v>
      </c>
      <c r="I98" s="23">
        <f t="shared" si="15"/>
        <v>0.23776935073898037</v>
      </c>
      <c r="J98" s="23">
        <f t="shared" si="16"/>
        <v>0.23182401355328805</v>
      </c>
      <c r="K98" s="23">
        <f t="shared" si="17"/>
        <v>0.22602733738778907</v>
      </c>
      <c r="L98" s="158">
        <f>'Mortality Table'!AA103</f>
        <v>0.22037560502708681</v>
      </c>
    </row>
    <row r="99" spans="1:12">
      <c r="A99" s="112">
        <v>94</v>
      </c>
      <c r="B99" s="158">
        <f>'Mortality Table'!Y104</f>
        <v>0.30749417105132687</v>
      </c>
      <c r="C99" s="23">
        <f t="shared" si="10"/>
        <v>0.29989434670695153</v>
      </c>
      <c r="D99" s="23">
        <f t="shared" si="11"/>
        <v>0.29248235463877159</v>
      </c>
      <c r="E99" s="23">
        <f t="shared" si="12"/>
        <v>0.28525355250738765</v>
      </c>
      <c r="F99" s="23">
        <f t="shared" si="13"/>
        <v>0.27820341271041793</v>
      </c>
      <c r="G99" s="158">
        <f>'Mortality Table'!Z104</f>
        <v>0.27132751954673251</v>
      </c>
      <c r="H99" s="23">
        <f t="shared" si="14"/>
        <v>0.2645430724073124</v>
      </c>
      <c r="I99" s="23">
        <f t="shared" si="15"/>
        <v>0.25792826793098989</v>
      </c>
      <c r="J99" s="23">
        <f t="shared" si="16"/>
        <v>0.25147886426392618</v>
      </c>
      <c r="K99" s="23">
        <f t="shared" si="17"/>
        <v>0.24519072561831354</v>
      </c>
      <c r="L99" s="158">
        <f>'Mortality Table'!AA104</f>
        <v>0.23905981962023248</v>
      </c>
    </row>
    <row r="100" spans="1:12">
      <c r="A100" s="112">
        <v>95</v>
      </c>
      <c r="B100" s="158">
        <f>'Mortality Table'!Y105</f>
        <v>0.3326861542377727</v>
      </c>
      <c r="C100" s="23">
        <f t="shared" si="10"/>
        <v>0.3244637013523462</v>
      </c>
      <c r="D100" s="23">
        <f t="shared" si="11"/>
        <v>0.31644446922195213</v>
      </c>
      <c r="E100" s="23">
        <f t="shared" si="12"/>
        <v>0.30862343517563684</v>
      </c>
      <c r="F100" s="23">
        <f t="shared" si="13"/>
        <v>0.30099570067948916</v>
      </c>
      <c r="G100" s="158">
        <f>'Mortality Table'!Z105</f>
        <v>0.29355648826855069</v>
      </c>
      <c r="H100" s="23">
        <f t="shared" si="14"/>
        <v>0.2862162137530172</v>
      </c>
      <c r="I100" s="23">
        <f t="shared" si="15"/>
        <v>0.27905948016441462</v>
      </c>
      <c r="J100" s="23">
        <f t="shared" si="16"/>
        <v>0.27208169812781052</v>
      </c>
      <c r="K100" s="23">
        <f t="shared" si="17"/>
        <v>0.26527839302394379</v>
      </c>
      <c r="L100" s="158">
        <f>'Mortality Table'!AA105</f>
        <v>0.25864520211980002</v>
      </c>
    </row>
    <row r="101" spans="1:12">
      <c r="A101" s="112">
        <v>96</v>
      </c>
      <c r="B101" s="158">
        <f>'Mortality Table'!Y106</f>
        <v>0.35903727775488331</v>
      </c>
      <c r="C101" s="23">
        <f t="shared" si="10"/>
        <v>0.35016354777590319</v>
      </c>
      <c r="D101" s="23">
        <f t="shared" si="11"/>
        <v>0.34150913508963499</v>
      </c>
      <c r="E101" s="23">
        <f t="shared" si="12"/>
        <v>0.33306861919365222</v>
      </c>
      <c r="F101" s="23">
        <f t="shared" si="13"/>
        <v>0.32483671355511295</v>
      </c>
      <c r="G101" s="158">
        <f>'Mortality Table'!Z106</f>
        <v>0.31680826229965497</v>
      </c>
      <c r="H101" s="23">
        <f t="shared" si="14"/>
        <v>0.30888658552873915</v>
      </c>
      <c r="I101" s="23">
        <f t="shared" si="15"/>
        <v>0.30116298743925468</v>
      </c>
      <c r="J101" s="23">
        <f t="shared" si="16"/>
        <v>0.29363251514494115</v>
      </c>
      <c r="K101" s="23">
        <f t="shared" si="17"/>
        <v>0.2862903396046797</v>
      </c>
      <c r="L101" s="158">
        <f>'Mortality Table'!AA106</f>
        <v>0.27913175252578942</v>
      </c>
    </row>
    <row r="102" spans="1:12">
      <c r="A102" s="112">
        <v>97</v>
      </c>
      <c r="B102" s="158">
        <f>'Mortality Table'!Y107</f>
        <v>0.38654754160265858</v>
      </c>
      <c r="C102" s="23">
        <f t="shared" si="10"/>
        <v>0.37699388597762251</v>
      </c>
      <c r="D102" s="23">
        <f t="shared" si="11"/>
        <v>0.36767635224181994</v>
      </c>
      <c r="E102" s="23">
        <f t="shared" si="12"/>
        <v>0.35858910456143361</v>
      </c>
      <c r="F102" s="23">
        <f t="shared" si="13"/>
        <v>0.34972645133728891</v>
      </c>
      <c r="G102" s="158">
        <f>'Mortality Table'!Z107</f>
        <v>0.34108284164004538</v>
      </c>
      <c r="H102" s="23">
        <f t="shared" si="14"/>
        <v>0.33255418773447815</v>
      </c>
      <c r="I102" s="23">
        <f t="shared" si="15"/>
        <v>0.32423878975550996</v>
      </c>
      <c r="J102" s="23">
        <f t="shared" si="16"/>
        <v>0.31613131531531802</v>
      </c>
      <c r="K102" s="23">
        <f t="shared" si="17"/>
        <v>0.30822656536052129</v>
      </c>
      <c r="L102" s="158">
        <f>'Mortality Table'!AA107</f>
        <v>0.30051947083820058</v>
      </c>
    </row>
    <row r="103" spans="1:12">
      <c r="A103" s="112">
        <v>98</v>
      </c>
      <c r="B103" s="158">
        <f>'Mortality Table'!Y108</f>
        <v>0.41521694578109852</v>
      </c>
      <c r="C103" s="23">
        <f t="shared" si="10"/>
        <v>0.40495471595750415</v>
      </c>
      <c r="D103" s="23">
        <f t="shared" si="11"/>
        <v>0.3949461206785071</v>
      </c>
      <c r="E103" s="23">
        <f t="shared" si="12"/>
        <v>0.38518489127898103</v>
      </c>
      <c r="F103" s="23">
        <f t="shared" si="13"/>
        <v>0.37566491402601737</v>
      </c>
      <c r="G103" s="158">
        <f>'Mortality Table'!Z108</f>
        <v>0.36638022628972189</v>
      </c>
      <c r="H103" s="23">
        <f t="shared" si="14"/>
        <v>0.35721902037023434</v>
      </c>
      <c r="I103" s="23">
        <f t="shared" si="15"/>
        <v>0.3482868871131804</v>
      </c>
      <c r="J103" s="23">
        <f t="shared" si="16"/>
        <v>0.3395780986389409</v>
      </c>
      <c r="K103" s="23">
        <f t="shared" si="17"/>
        <v>0.33108707029146855</v>
      </c>
      <c r="L103" s="158">
        <f>'Mortality Table'!AA108</f>
        <v>0.32280835705703353</v>
      </c>
    </row>
    <row r="104" spans="1:12">
      <c r="A104" s="112">
        <v>99</v>
      </c>
      <c r="B104" s="158">
        <f>'Mortality Table'!Y109</f>
        <v>0.44500685227918096</v>
      </c>
      <c r="C104" s="23">
        <f t="shared" si="10"/>
        <v>0.43400835465627602</v>
      </c>
      <c r="D104" s="23">
        <f t="shared" si="11"/>
        <v>0.42328168869021293</v>
      </c>
      <c r="E104" s="23">
        <f t="shared" si="12"/>
        <v>0.41282013596796896</v>
      </c>
      <c r="F104" s="23">
        <f t="shared" si="13"/>
        <v>0.40261714412441296</v>
      </c>
      <c r="G104" s="158">
        <f>'Mortality Table'!Z109</f>
        <v>0.39266632273837493</v>
      </c>
      <c r="H104" s="23">
        <f t="shared" si="14"/>
        <v>0.38284784242167358</v>
      </c>
      <c r="I104" s="23">
        <f t="shared" si="15"/>
        <v>0.37327486967755236</v>
      </c>
      <c r="J104" s="23">
        <f t="shared" si="16"/>
        <v>0.36394126567736862</v>
      </c>
      <c r="K104" s="23">
        <f t="shared" si="17"/>
        <v>0.35484104509168463</v>
      </c>
      <c r="L104" s="158">
        <f>'Mortality Table'!AA109</f>
        <v>0.34596837225207427</v>
      </c>
    </row>
    <row r="105" spans="1:12">
      <c r="A105" s="112">
        <v>100</v>
      </c>
      <c r="B105" s="158">
        <f>'Mortality Table'!Y110</f>
        <v>1</v>
      </c>
      <c r="C105" s="23">
        <f t="shared" si="10"/>
        <v>1</v>
      </c>
      <c r="D105" s="23">
        <f t="shared" si="11"/>
        <v>1</v>
      </c>
      <c r="E105" s="23">
        <f t="shared" si="12"/>
        <v>1</v>
      </c>
      <c r="F105" s="23">
        <f t="shared" si="13"/>
        <v>1</v>
      </c>
      <c r="G105" s="158">
        <f>'Mortality Table'!Z110</f>
        <v>1</v>
      </c>
      <c r="H105" s="23">
        <f t="shared" si="14"/>
        <v>1</v>
      </c>
      <c r="I105" s="23">
        <f t="shared" si="15"/>
        <v>1</v>
      </c>
      <c r="J105" s="23">
        <f t="shared" si="16"/>
        <v>1</v>
      </c>
      <c r="K105" s="23">
        <f t="shared" si="17"/>
        <v>1</v>
      </c>
      <c r="L105" s="158">
        <f>'Mortality Table'!AA110</f>
        <v>1</v>
      </c>
    </row>
  </sheetData>
  <sheetProtection password="CC3D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workbookViewId="0">
      <selection activeCell="C36" sqref="C36"/>
    </sheetView>
  </sheetViews>
  <sheetFormatPr defaultRowHeight="12.75" outlineLevelRow="1"/>
  <cols>
    <col min="1" max="1" width="12.75" style="18" customWidth="1"/>
    <col min="2" max="16384" width="9" style="18"/>
  </cols>
  <sheetData>
    <row r="1" spans="1:12">
      <c r="A1" s="19" t="s">
        <v>75</v>
      </c>
    </row>
    <row r="3" spans="1:12">
      <c r="A3" s="46" t="s">
        <v>41</v>
      </c>
      <c r="B3" s="47">
        <f ca="1">Population!$C$4</f>
        <v>2553</v>
      </c>
      <c r="C3" s="47">
        <f ca="1">B3+1</f>
        <v>2554</v>
      </c>
      <c r="D3" s="47">
        <f t="shared" ref="D3:L3" ca="1" si="0">C3+1</f>
        <v>2555</v>
      </c>
      <c r="E3" s="47">
        <f t="shared" ca="1" si="0"/>
        <v>2556</v>
      </c>
      <c r="F3" s="47">
        <f t="shared" ca="1" si="0"/>
        <v>2557</v>
      </c>
      <c r="G3" s="47">
        <f t="shared" ca="1" si="0"/>
        <v>2558</v>
      </c>
      <c r="H3" s="47">
        <f t="shared" ca="1" si="0"/>
        <v>2559</v>
      </c>
      <c r="I3" s="47">
        <f t="shared" ca="1" si="0"/>
        <v>2560</v>
      </c>
      <c r="J3" s="47">
        <f t="shared" ca="1" si="0"/>
        <v>2561</v>
      </c>
      <c r="K3" s="47">
        <f t="shared" ca="1" si="0"/>
        <v>2562</v>
      </c>
      <c r="L3" s="47">
        <f t="shared" ca="1" si="0"/>
        <v>2563</v>
      </c>
    </row>
    <row r="4" spans="1:12">
      <c r="A4" s="48" t="s">
        <v>42</v>
      </c>
      <c r="B4" s="48">
        <f ca="1">B3-543</f>
        <v>2010</v>
      </c>
      <c r="C4" s="48">
        <f t="shared" ref="C4:L4" ca="1" si="1">C3-543</f>
        <v>2011</v>
      </c>
      <c r="D4" s="48">
        <f t="shared" ca="1" si="1"/>
        <v>2012</v>
      </c>
      <c r="E4" s="48">
        <f t="shared" ca="1" si="1"/>
        <v>2013</v>
      </c>
      <c r="F4" s="48">
        <f t="shared" ca="1" si="1"/>
        <v>2014</v>
      </c>
      <c r="G4" s="48">
        <f t="shared" ca="1" si="1"/>
        <v>2015</v>
      </c>
      <c r="H4" s="48">
        <f t="shared" ca="1" si="1"/>
        <v>2016</v>
      </c>
      <c r="I4" s="48">
        <f t="shared" ca="1" si="1"/>
        <v>2017</v>
      </c>
      <c r="J4" s="48">
        <f t="shared" ca="1" si="1"/>
        <v>2018</v>
      </c>
      <c r="K4" s="48">
        <f t="shared" ca="1" si="1"/>
        <v>2019</v>
      </c>
      <c r="L4" s="48">
        <f t="shared" ca="1" si="1"/>
        <v>2020</v>
      </c>
    </row>
    <row r="5" spans="1:12" hidden="1" outlineLevel="1">
      <c r="A5" s="113">
        <v>0</v>
      </c>
      <c r="B5" s="114">
        <f>0</f>
        <v>0</v>
      </c>
      <c r="C5" s="114">
        <f>B5+(G5-B5)/5</f>
        <v>0</v>
      </c>
      <c r="D5" s="114">
        <f>C5+(G5-B5)/5</f>
        <v>0</v>
      </c>
      <c r="E5" s="114">
        <f>D5+(G5-B5)/5</f>
        <v>0</v>
      </c>
      <c r="F5" s="114">
        <f>E5+(G5-B5)/5</f>
        <v>0</v>
      </c>
      <c r="G5" s="114">
        <f>0</f>
        <v>0</v>
      </c>
      <c r="H5" s="114">
        <f>G5+(L5-G5)/5</f>
        <v>0</v>
      </c>
      <c r="I5" s="114">
        <f>H5+(L5-G5)/5</f>
        <v>0</v>
      </c>
      <c r="J5" s="114">
        <f>I5+(L5-G5)/5</f>
        <v>0</v>
      </c>
      <c r="K5" s="114">
        <f>J5+(L5-G5)/5</f>
        <v>0</v>
      </c>
      <c r="L5" s="114">
        <f>0</f>
        <v>0</v>
      </c>
    </row>
    <row r="6" spans="1:12" hidden="1" outlineLevel="1">
      <c r="A6" s="113">
        <v>1</v>
      </c>
      <c r="B6" s="114">
        <f>0</f>
        <v>0</v>
      </c>
      <c r="C6" s="114">
        <f t="shared" ref="C6:C69" si="2">B6+(G6-B6)/5</f>
        <v>0</v>
      </c>
      <c r="D6" s="114">
        <f t="shared" ref="D6:D69" si="3">C6+(G6-B6)/5</f>
        <v>0</v>
      </c>
      <c r="E6" s="114">
        <f t="shared" ref="E6:E69" si="4">D6+(G6-B6)/5</f>
        <v>0</v>
      </c>
      <c r="F6" s="114">
        <f t="shared" ref="F6:F69" si="5">E6+(G6-B6)/5</f>
        <v>0</v>
      </c>
      <c r="G6" s="114">
        <f>0</f>
        <v>0</v>
      </c>
      <c r="H6" s="114">
        <f t="shared" ref="H6:H69" si="6">G6+(L6-G6)/5</f>
        <v>0</v>
      </c>
      <c r="I6" s="114">
        <f t="shared" ref="I6:I69" si="7">H6+(L6-G6)/5</f>
        <v>0</v>
      </c>
      <c r="J6" s="114">
        <f t="shared" ref="J6:J69" si="8">I6+(L6-G6)/5</f>
        <v>0</v>
      </c>
      <c r="K6" s="114">
        <f t="shared" ref="K6:K69" si="9">J6+(L6-G6)/5</f>
        <v>0</v>
      </c>
      <c r="L6" s="114">
        <f>0</f>
        <v>0</v>
      </c>
    </row>
    <row r="7" spans="1:12" hidden="1" outlineLevel="1">
      <c r="A7" s="113">
        <v>2</v>
      </c>
      <c r="B7" s="114">
        <f>0</f>
        <v>0</v>
      </c>
      <c r="C7" s="114">
        <f t="shared" si="2"/>
        <v>0</v>
      </c>
      <c r="D7" s="114">
        <f t="shared" si="3"/>
        <v>0</v>
      </c>
      <c r="E7" s="114">
        <f t="shared" si="4"/>
        <v>0</v>
      </c>
      <c r="F7" s="114">
        <f t="shared" si="5"/>
        <v>0</v>
      </c>
      <c r="G7" s="114">
        <f>0</f>
        <v>0</v>
      </c>
      <c r="H7" s="114">
        <f t="shared" si="6"/>
        <v>0</v>
      </c>
      <c r="I7" s="114">
        <f t="shared" si="7"/>
        <v>0</v>
      </c>
      <c r="J7" s="114">
        <f t="shared" si="8"/>
        <v>0</v>
      </c>
      <c r="K7" s="114">
        <f t="shared" si="9"/>
        <v>0</v>
      </c>
      <c r="L7" s="114">
        <f>0</f>
        <v>0</v>
      </c>
    </row>
    <row r="8" spans="1:12" hidden="1" outlineLevel="1">
      <c r="A8" s="113">
        <v>3</v>
      </c>
      <c r="B8" s="114">
        <f>0</f>
        <v>0</v>
      </c>
      <c r="C8" s="114">
        <f t="shared" si="2"/>
        <v>0</v>
      </c>
      <c r="D8" s="114">
        <f t="shared" si="3"/>
        <v>0</v>
      </c>
      <c r="E8" s="114">
        <f t="shared" si="4"/>
        <v>0</v>
      </c>
      <c r="F8" s="114">
        <f t="shared" si="5"/>
        <v>0</v>
      </c>
      <c r="G8" s="114">
        <f>0</f>
        <v>0</v>
      </c>
      <c r="H8" s="114">
        <f t="shared" si="6"/>
        <v>0</v>
      </c>
      <c r="I8" s="114">
        <f t="shared" si="7"/>
        <v>0</v>
      </c>
      <c r="J8" s="114">
        <f t="shared" si="8"/>
        <v>0</v>
      </c>
      <c r="K8" s="114">
        <f t="shared" si="9"/>
        <v>0</v>
      </c>
      <c r="L8" s="114">
        <f>0</f>
        <v>0</v>
      </c>
    </row>
    <row r="9" spans="1:12" hidden="1" outlineLevel="1">
      <c r="A9" s="113">
        <v>4</v>
      </c>
      <c r="B9" s="114">
        <f>0</f>
        <v>0</v>
      </c>
      <c r="C9" s="114">
        <f t="shared" si="2"/>
        <v>0</v>
      </c>
      <c r="D9" s="114">
        <f t="shared" si="3"/>
        <v>0</v>
      </c>
      <c r="E9" s="114">
        <f t="shared" si="4"/>
        <v>0</v>
      </c>
      <c r="F9" s="114">
        <f t="shared" si="5"/>
        <v>0</v>
      </c>
      <c r="G9" s="114">
        <f>0</f>
        <v>0</v>
      </c>
      <c r="H9" s="114">
        <f t="shared" si="6"/>
        <v>0</v>
      </c>
      <c r="I9" s="114">
        <f t="shared" si="7"/>
        <v>0</v>
      </c>
      <c r="J9" s="114">
        <f t="shared" si="8"/>
        <v>0</v>
      </c>
      <c r="K9" s="114">
        <f t="shared" si="9"/>
        <v>0</v>
      </c>
      <c r="L9" s="114">
        <f>0</f>
        <v>0</v>
      </c>
    </row>
    <row r="10" spans="1:12" hidden="1" outlineLevel="1">
      <c r="A10" s="113">
        <v>5</v>
      </c>
      <c r="B10" s="114">
        <f>0</f>
        <v>0</v>
      </c>
      <c r="C10" s="114">
        <f t="shared" si="2"/>
        <v>0</v>
      </c>
      <c r="D10" s="114">
        <f t="shared" si="3"/>
        <v>0</v>
      </c>
      <c r="E10" s="114">
        <f t="shared" si="4"/>
        <v>0</v>
      </c>
      <c r="F10" s="114">
        <f t="shared" si="5"/>
        <v>0</v>
      </c>
      <c r="G10" s="114">
        <f>0</f>
        <v>0</v>
      </c>
      <c r="H10" s="114">
        <f t="shared" si="6"/>
        <v>0</v>
      </c>
      <c r="I10" s="114">
        <f t="shared" si="7"/>
        <v>0</v>
      </c>
      <c r="J10" s="114">
        <f t="shared" si="8"/>
        <v>0</v>
      </c>
      <c r="K10" s="114">
        <f t="shared" si="9"/>
        <v>0</v>
      </c>
      <c r="L10" s="114">
        <f>0</f>
        <v>0</v>
      </c>
    </row>
    <row r="11" spans="1:12" hidden="1" outlineLevel="1">
      <c r="A11" s="113">
        <v>6</v>
      </c>
      <c r="B11" s="114">
        <f>0</f>
        <v>0</v>
      </c>
      <c r="C11" s="114">
        <f t="shared" si="2"/>
        <v>0</v>
      </c>
      <c r="D11" s="114">
        <f t="shared" si="3"/>
        <v>0</v>
      </c>
      <c r="E11" s="114">
        <f t="shared" si="4"/>
        <v>0</v>
      </c>
      <c r="F11" s="114">
        <f t="shared" si="5"/>
        <v>0</v>
      </c>
      <c r="G11" s="114">
        <f>0</f>
        <v>0</v>
      </c>
      <c r="H11" s="114">
        <f t="shared" si="6"/>
        <v>0</v>
      </c>
      <c r="I11" s="114">
        <f t="shared" si="7"/>
        <v>0</v>
      </c>
      <c r="J11" s="114">
        <f t="shared" si="8"/>
        <v>0</v>
      </c>
      <c r="K11" s="114">
        <f t="shared" si="9"/>
        <v>0</v>
      </c>
      <c r="L11" s="114">
        <f>0</f>
        <v>0</v>
      </c>
    </row>
    <row r="12" spans="1:12" hidden="1" outlineLevel="1">
      <c r="A12" s="113">
        <v>7</v>
      </c>
      <c r="B12" s="114">
        <f>0</f>
        <v>0</v>
      </c>
      <c r="C12" s="114">
        <f t="shared" si="2"/>
        <v>0</v>
      </c>
      <c r="D12" s="114">
        <f t="shared" si="3"/>
        <v>0</v>
      </c>
      <c r="E12" s="114">
        <f t="shared" si="4"/>
        <v>0</v>
      </c>
      <c r="F12" s="114">
        <f t="shared" si="5"/>
        <v>0</v>
      </c>
      <c r="G12" s="114">
        <f>0</f>
        <v>0</v>
      </c>
      <c r="H12" s="114">
        <f t="shared" si="6"/>
        <v>0</v>
      </c>
      <c r="I12" s="114">
        <f t="shared" si="7"/>
        <v>0</v>
      </c>
      <c r="J12" s="114">
        <f t="shared" si="8"/>
        <v>0</v>
      </c>
      <c r="K12" s="114">
        <f t="shared" si="9"/>
        <v>0</v>
      </c>
      <c r="L12" s="114">
        <f>0</f>
        <v>0</v>
      </c>
    </row>
    <row r="13" spans="1:12" hidden="1" outlineLevel="1">
      <c r="A13" s="113">
        <v>8</v>
      </c>
      <c r="B13" s="114">
        <f>0</f>
        <v>0</v>
      </c>
      <c r="C13" s="114">
        <f t="shared" si="2"/>
        <v>0</v>
      </c>
      <c r="D13" s="114">
        <f t="shared" si="3"/>
        <v>0</v>
      </c>
      <c r="E13" s="114">
        <f t="shared" si="4"/>
        <v>0</v>
      </c>
      <c r="F13" s="114">
        <f t="shared" si="5"/>
        <v>0</v>
      </c>
      <c r="G13" s="114">
        <f>0</f>
        <v>0</v>
      </c>
      <c r="H13" s="114">
        <f t="shared" si="6"/>
        <v>0</v>
      </c>
      <c r="I13" s="114">
        <f t="shared" si="7"/>
        <v>0</v>
      </c>
      <c r="J13" s="114">
        <f t="shared" si="8"/>
        <v>0</v>
      </c>
      <c r="K13" s="114">
        <f t="shared" si="9"/>
        <v>0</v>
      </c>
      <c r="L13" s="114">
        <f>0</f>
        <v>0</v>
      </c>
    </row>
    <row r="14" spans="1:12" hidden="1" outlineLevel="1">
      <c r="A14" s="113">
        <v>9</v>
      </c>
      <c r="B14" s="114">
        <f>0</f>
        <v>0</v>
      </c>
      <c r="C14" s="114">
        <f t="shared" si="2"/>
        <v>0</v>
      </c>
      <c r="D14" s="114">
        <f t="shared" si="3"/>
        <v>0</v>
      </c>
      <c r="E14" s="114">
        <f t="shared" si="4"/>
        <v>0</v>
      </c>
      <c r="F14" s="114">
        <f t="shared" si="5"/>
        <v>0</v>
      </c>
      <c r="G14" s="114">
        <f>0</f>
        <v>0</v>
      </c>
      <c r="H14" s="114">
        <f t="shared" si="6"/>
        <v>0</v>
      </c>
      <c r="I14" s="114">
        <f t="shared" si="7"/>
        <v>0</v>
      </c>
      <c r="J14" s="114">
        <f t="shared" si="8"/>
        <v>0</v>
      </c>
      <c r="K14" s="114">
        <f t="shared" si="9"/>
        <v>0</v>
      </c>
      <c r="L14" s="114">
        <f>0</f>
        <v>0</v>
      </c>
    </row>
    <row r="15" spans="1:12" hidden="1" outlineLevel="1">
      <c r="A15" s="113">
        <v>10</v>
      </c>
      <c r="B15" s="114">
        <f>0</f>
        <v>0</v>
      </c>
      <c r="C15" s="114">
        <f t="shared" si="2"/>
        <v>0</v>
      </c>
      <c r="D15" s="114">
        <f t="shared" si="3"/>
        <v>0</v>
      </c>
      <c r="E15" s="114">
        <f t="shared" si="4"/>
        <v>0</v>
      </c>
      <c r="F15" s="114">
        <f t="shared" si="5"/>
        <v>0</v>
      </c>
      <c r="G15" s="114">
        <f>0</f>
        <v>0</v>
      </c>
      <c r="H15" s="114">
        <f t="shared" si="6"/>
        <v>0</v>
      </c>
      <c r="I15" s="114">
        <f t="shared" si="7"/>
        <v>0</v>
      </c>
      <c r="J15" s="114">
        <f t="shared" si="8"/>
        <v>0</v>
      </c>
      <c r="K15" s="114">
        <f t="shared" si="9"/>
        <v>0</v>
      </c>
      <c r="L15" s="114">
        <f>0</f>
        <v>0</v>
      </c>
    </row>
    <row r="16" spans="1:12" hidden="1" outlineLevel="1">
      <c r="A16" s="113">
        <v>11</v>
      </c>
      <c r="B16" s="114">
        <f>0</f>
        <v>0</v>
      </c>
      <c r="C16" s="114">
        <f t="shared" si="2"/>
        <v>0</v>
      </c>
      <c r="D16" s="114">
        <f t="shared" si="3"/>
        <v>0</v>
      </c>
      <c r="E16" s="114">
        <f t="shared" si="4"/>
        <v>0</v>
      </c>
      <c r="F16" s="114">
        <f t="shared" si="5"/>
        <v>0</v>
      </c>
      <c r="G16" s="114">
        <f>0</f>
        <v>0</v>
      </c>
      <c r="H16" s="114">
        <f t="shared" si="6"/>
        <v>0</v>
      </c>
      <c r="I16" s="114">
        <f t="shared" si="7"/>
        <v>0</v>
      </c>
      <c r="J16" s="114">
        <f t="shared" si="8"/>
        <v>0</v>
      </c>
      <c r="K16" s="114">
        <f t="shared" si="9"/>
        <v>0</v>
      </c>
      <c r="L16" s="114">
        <f>0</f>
        <v>0</v>
      </c>
    </row>
    <row r="17" spans="1:12" hidden="1" outlineLevel="1">
      <c r="A17" s="113">
        <v>12</v>
      </c>
      <c r="B17" s="114">
        <f>0</f>
        <v>0</v>
      </c>
      <c r="C17" s="114">
        <f t="shared" si="2"/>
        <v>0</v>
      </c>
      <c r="D17" s="114">
        <f t="shared" si="3"/>
        <v>0</v>
      </c>
      <c r="E17" s="114">
        <f t="shared" si="4"/>
        <v>0</v>
      </c>
      <c r="F17" s="114">
        <f t="shared" si="5"/>
        <v>0</v>
      </c>
      <c r="G17" s="114">
        <f>0</f>
        <v>0</v>
      </c>
      <c r="H17" s="114">
        <f t="shared" si="6"/>
        <v>0</v>
      </c>
      <c r="I17" s="114">
        <f t="shared" si="7"/>
        <v>0</v>
      </c>
      <c r="J17" s="114">
        <f t="shared" si="8"/>
        <v>0</v>
      </c>
      <c r="K17" s="114">
        <f t="shared" si="9"/>
        <v>0</v>
      </c>
      <c r="L17" s="114">
        <f>0</f>
        <v>0</v>
      </c>
    </row>
    <row r="18" spans="1:12" hidden="1" outlineLevel="1">
      <c r="A18" s="113">
        <v>13</v>
      </c>
      <c r="B18" s="114">
        <f>0</f>
        <v>0</v>
      </c>
      <c r="C18" s="114">
        <f t="shared" si="2"/>
        <v>0</v>
      </c>
      <c r="D18" s="114">
        <f t="shared" si="3"/>
        <v>0</v>
      </c>
      <c r="E18" s="114">
        <f t="shared" si="4"/>
        <v>0</v>
      </c>
      <c r="F18" s="114">
        <f t="shared" si="5"/>
        <v>0</v>
      </c>
      <c r="G18" s="114">
        <f>0</f>
        <v>0</v>
      </c>
      <c r="H18" s="114">
        <f t="shared" si="6"/>
        <v>0</v>
      </c>
      <c r="I18" s="114">
        <f t="shared" si="7"/>
        <v>0</v>
      </c>
      <c r="J18" s="114">
        <f t="shared" si="8"/>
        <v>0</v>
      </c>
      <c r="K18" s="114">
        <f t="shared" si="9"/>
        <v>0</v>
      </c>
      <c r="L18" s="114">
        <f>0</f>
        <v>0</v>
      </c>
    </row>
    <row r="19" spans="1:12" hidden="1" outlineLevel="1">
      <c r="A19" s="113">
        <v>14</v>
      </c>
      <c r="B19" s="114">
        <f>0</f>
        <v>0</v>
      </c>
      <c r="C19" s="114">
        <f t="shared" si="2"/>
        <v>0</v>
      </c>
      <c r="D19" s="114">
        <f t="shared" si="3"/>
        <v>0</v>
      </c>
      <c r="E19" s="114">
        <f t="shared" si="4"/>
        <v>0</v>
      </c>
      <c r="F19" s="114">
        <f t="shared" si="5"/>
        <v>0</v>
      </c>
      <c r="G19" s="114">
        <f>0</f>
        <v>0</v>
      </c>
      <c r="H19" s="114">
        <f t="shared" si="6"/>
        <v>0</v>
      </c>
      <c r="I19" s="114">
        <f t="shared" si="7"/>
        <v>0</v>
      </c>
      <c r="J19" s="114">
        <f t="shared" si="8"/>
        <v>0</v>
      </c>
      <c r="K19" s="114">
        <f t="shared" si="9"/>
        <v>0</v>
      </c>
      <c r="L19" s="114">
        <f>0</f>
        <v>0</v>
      </c>
    </row>
    <row r="20" spans="1:12" collapsed="1">
      <c r="A20" s="112">
        <v>15</v>
      </c>
      <c r="B20" s="23">
        <f>'Fertility Rate SPRAGUE'!B8</f>
        <v>1.1904000000000133E-3</v>
      </c>
      <c r="C20" s="23">
        <f t="shared" si="2"/>
        <v>4.2446400000000096E-3</v>
      </c>
      <c r="D20" s="23">
        <f t="shared" si="3"/>
        <v>7.2988800000000058E-3</v>
      </c>
      <c r="E20" s="23">
        <f t="shared" si="4"/>
        <v>1.0353120000000002E-2</v>
      </c>
      <c r="F20" s="23">
        <f t="shared" si="5"/>
        <v>1.3407359999999998E-2</v>
      </c>
      <c r="G20" s="23">
        <f>'Fertility Rate SPRAGUE'!E8</f>
        <v>1.6461599999999993E-2</v>
      </c>
      <c r="H20" s="23">
        <f t="shared" si="6"/>
        <v>1.3666399999999995E-2</v>
      </c>
      <c r="I20" s="23">
        <f t="shared" si="7"/>
        <v>1.0871199999999998E-2</v>
      </c>
      <c r="J20" s="23">
        <f t="shared" si="8"/>
        <v>8.0759999999999998E-3</v>
      </c>
      <c r="K20" s="23">
        <f t="shared" si="9"/>
        <v>5.280800000000003E-3</v>
      </c>
      <c r="L20" s="23">
        <f>'Fertility Rate SPRAGUE'!H8</f>
        <v>2.4856000000000097E-3</v>
      </c>
    </row>
    <row r="21" spans="1:12">
      <c r="A21" s="112">
        <v>16</v>
      </c>
      <c r="B21" s="23">
        <f>'Fertility Rate SPRAGUE'!B9</f>
        <v>1.4440000000000034E-3</v>
      </c>
      <c r="C21" s="23">
        <f t="shared" si="2"/>
        <v>3.6984000000000045E-3</v>
      </c>
      <c r="D21" s="23">
        <f t="shared" si="3"/>
        <v>5.9528000000000055E-3</v>
      </c>
      <c r="E21" s="23">
        <f t="shared" si="4"/>
        <v>8.2072000000000065E-3</v>
      </c>
      <c r="F21" s="23">
        <f t="shared" si="5"/>
        <v>1.0461600000000008E-2</v>
      </c>
      <c r="G21" s="23">
        <f>'Fertility Rate SPRAGUE'!E9</f>
        <v>1.2716000000000007E-2</v>
      </c>
      <c r="H21" s="23">
        <f t="shared" si="6"/>
        <v>1.0710400000000005E-2</v>
      </c>
      <c r="I21" s="23">
        <f t="shared" si="7"/>
        <v>8.7048000000000039E-3</v>
      </c>
      <c r="J21" s="23">
        <f t="shared" si="8"/>
        <v>6.6992000000000024E-3</v>
      </c>
      <c r="K21" s="23">
        <f t="shared" si="9"/>
        <v>4.6936000000000009E-3</v>
      </c>
      <c r="L21" s="23">
        <f>'Fertility Rate SPRAGUE'!H9</f>
        <v>2.6879999999999981E-3</v>
      </c>
    </row>
    <row r="22" spans="1:12">
      <c r="A22" s="112">
        <v>17</v>
      </c>
      <c r="B22" s="23">
        <f>'Fertility Rate SPRAGUE'!B10</f>
        <v>6.1319999999999994E-3</v>
      </c>
      <c r="C22" s="23">
        <f t="shared" si="2"/>
        <v>7.7911999999999999E-3</v>
      </c>
      <c r="D22" s="23">
        <f t="shared" si="3"/>
        <v>9.4504000000000012E-3</v>
      </c>
      <c r="E22" s="23">
        <f t="shared" si="4"/>
        <v>1.1109600000000002E-2</v>
      </c>
      <c r="F22" s="23">
        <f t="shared" si="5"/>
        <v>1.2768800000000004E-2</v>
      </c>
      <c r="G22" s="23">
        <f>'Fertility Rate SPRAGUE'!E10</f>
        <v>1.4428000000000003E-2</v>
      </c>
      <c r="H22" s="23">
        <f t="shared" si="6"/>
        <v>1.3128800000000003E-2</v>
      </c>
      <c r="I22" s="23">
        <f t="shared" si="7"/>
        <v>1.1829600000000003E-2</v>
      </c>
      <c r="J22" s="23">
        <f t="shared" si="8"/>
        <v>1.0530400000000002E-2</v>
      </c>
      <c r="K22" s="23">
        <f t="shared" si="9"/>
        <v>9.2312000000000019E-3</v>
      </c>
      <c r="L22" s="23">
        <f>'Fertility Rate SPRAGUE'!H10</f>
        <v>7.9319999999999998E-3</v>
      </c>
    </row>
    <row r="23" spans="1:12">
      <c r="A23" s="112">
        <v>18</v>
      </c>
      <c r="B23" s="23">
        <f>'Fertility Rate SPRAGUE'!B11</f>
        <v>1.4488000000000003E-2</v>
      </c>
      <c r="C23" s="23">
        <f t="shared" si="2"/>
        <v>1.5732800000000005E-2</v>
      </c>
      <c r="D23" s="23">
        <f t="shared" si="3"/>
        <v>1.6977600000000006E-2</v>
      </c>
      <c r="E23" s="23">
        <f t="shared" si="4"/>
        <v>1.8222400000000007E-2</v>
      </c>
      <c r="F23" s="23">
        <f t="shared" si="5"/>
        <v>1.9467200000000007E-2</v>
      </c>
      <c r="G23" s="23">
        <f>'Fertility Rate SPRAGUE'!E11</f>
        <v>2.0712000000000008E-2</v>
      </c>
      <c r="H23" s="23">
        <f t="shared" si="6"/>
        <v>2.0038400000000008E-2</v>
      </c>
      <c r="I23" s="23">
        <f t="shared" si="7"/>
        <v>1.9364800000000008E-2</v>
      </c>
      <c r="J23" s="23">
        <f t="shared" si="8"/>
        <v>1.8691200000000009E-2</v>
      </c>
      <c r="K23" s="23">
        <f t="shared" si="9"/>
        <v>1.8017600000000009E-2</v>
      </c>
      <c r="L23" s="23">
        <f>'Fertility Rate SPRAGUE'!H11</f>
        <v>1.7344000000000009E-2</v>
      </c>
    </row>
    <row r="24" spans="1:12">
      <c r="A24" s="112">
        <v>19</v>
      </c>
      <c r="B24" s="23">
        <f>'Fertility Rate SPRAGUE'!B12</f>
        <v>2.5745599999999997E-2</v>
      </c>
      <c r="C24" s="23">
        <f t="shared" si="2"/>
        <v>2.6732959999999997E-2</v>
      </c>
      <c r="D24" s="23">
        <f t="shared" si="3"/>
        <v>2.7720319999999996E-2</v>
      </c>
      <c r="E24" s="23">
        <f t="shared" si="4"/>
        <v>2.8707679999999996E-2</v>
      </c>
      <c r="F24" s="23">
        <f t="shared" si="5"/>
        <v>2.9695039999999995E-2</v>
      </c>
      <c r="G24" s="23">
        <f>'Fertility Rate SPRAGUE'!E12</f>
        <v>3.0682399999999992E-2</v>
      </c>
      <c r="H24" s="23">
        <f t="shared" si="6"/>
        <v>3.0555999999999993E-2</v>
      </c>
      <c r="I24" s="23">
        <f t="shared" si="7"/>
        <v>3.0429599999999994E-2</v>
      </c>
      <c r="J24" s="23">
        <f t="shared" si="8"/>
        <v>3.0303199999999995E-2</v>
      </c>
      <c r="K24" s="23">
        <f t="shared" si="9"/>
        <v>3.0176799999999997E-2</v>
      </c>
      <c r="L24" s="23">
        <f>'Fertility Rate SPRAGUE'!H12</f>
        <v>3.0050400000000005E-2</v>
      </c>
    </row>
    <row r="25" spans="1:12">
      <c r="A25" s="112">
        <v>20</v>
      </c>
      <c r="B25" s="23">
        <f>'Fertility Rate SPRAGUE'!B13</f>
        <v>3.9138400000000011E-2</v>
      </c>
      <c r="C25" s="23">
        <f t="shared" si="2"/>
        <v>4.0001440000000006E-2</v>
      </c>
      <c r="D25" s="23">
        <f t="shared" si="3"/>
        <v>4.0864480000000002E-2</v>
      </c>
      <c r="E25" s="23">
        <f t="shared" si="4"/>
        <v>4.1727519999999997E-2</v>
      </c>
      <c r="F25" s="23">
        <f t="shared" si="5"/>
        <v>4.2590559999999993E-2</v>
      </c>
      <c r="G25" s="23">
        <f>'Fertility Rate SPRAGUE'!E13</f>
        <v>4.3453599999999995E-2</v>
      </c>
      <c r="H25" s="23">
        <f t="shared" si="6"/>
        <v>4.3798399999999994E-2</v>
      </c>
      <c r="I25" s="23">
        <f t="shared" si="7"/>
        <v>4.4143199999999994E-2</v>
      </c>
      <c r="J25" s="23">
        <f t="shared" si="8"/>
        <v>4.4487999999999993E-2</v>
      </c>
      <c r="K25" s="23">
        <f t="shared" si="9"/>
        <v>4.4832799999999992E-2</v>
      </c>
      <c r="L25" s="23">
        <f>'Fertility Rate SPRAGUE'!H13</f>
        <v>4.5177600000000005E-2</v>
      </c>
    </row>
    <row r="26" spans="1:12">
      <c r="A26" s="112">
        <v>21</v>
      </c>
      <c r="B26" s="23">
        <f>'Fertility Rate SPRAGUE'!B14</f>
        <v>5.390000000000001E-2</v>
      </c>
      <c r="C26" s="23">
        <f t="shared" si="2"/>
        <v>5.4748000000000005E-2</v>
      </c>
      <c r="D26" s="23">
        <f t="shared" si="3"/>
        <v>5.5596E-2</v>
      </c>
      <c r="E26" s="23">
        <f t="shared" si="4"/>
        <v>5.6443999999999994E-2</v>
      </c>
      <c r="F26" s="23">
        <f t="shared" si="5"/>
        <v>5.7291999999999989E-2</v>
      </c>
      <c r="G26" s="23">
        <f>'Fertility Rate SPRAGUE'!E14</f>
        <v>5.8139999999999997E-2</v>
      </c>
      <c r="H26" s="23">
        <f t="shared" si="6"/>
        <v>5.8882400000000001E-2</v>
      </c>
      <c r="I26" s="23">
        <f t="shared" si="7"/>
        <v>5.9624800000000006E-2</v>
      </c>
      <c r="J26" s="23">
        <f t="shared" si="8"/>
        <v>6.036720000000001E-2</v>
      </c>
      <c r="K26" s="23">
        <f t="shared" si="9"/>
        <v>6.1109600000000014E-2</v>
      </c>
      <c r="L26" s="23">
        <f>'Fertility Rate SPRAGUE'!H14</f>
        <v>6.1852000000000011E-2</v>
      </c>
    </row>
    <row r="27" spans="1:12">
      <c r="A27" s="112">
        <v>22</v>
      </c>
      <c r="B27" s="23">
        <f>'Fertility Rate SPRAGUE'!B15</f>
        <v>6.9263999999999992E-2</v>
      </c>
      <c r="C27" s="23">
        <f t="shared" si="2"/>
        <v>7.0182399999999992E-2</v>
      </c>
      <c r="D27" s="23">
        <f t="shared" si="3"/>
        <v>7.1100799999999992E-2</v>
      </c>
      <c r="E27" s="23">
        <f t="shared" si="4"/>
        <v>7.2019199999999992E-2</v>
      </c>
      <c r="F27" s="23">
        <f t="shared" si="5"/>
        <v>7.2937599999999991E-2</v>
      </c>
      <c r="G27" s="23">
        <f>'Fertility Rate SPRAGUE'!E15</f>
        <v>7.3856000000000005E-2</v>
      </c>
      <c r="H27" s="23">
        <f t="shared" si="6"/>
        <v>7.49248E-2</v>
      </c>
      <c r="I27" s="23">
        <f t="shared" si="7"/>
        <v>7.5993599999999994E-2</v>
      </c>
      <c r="J27" s="23">
        <f t="shared" si="8"/>
        <v>7.7062399999999989E-2</v>
      </c>
      <c r="K27" s="23">
        <f t="shared" si="9"/>
        <v>7.8131199999999984E-2</v>
      </c>
      <c r="L27" s="23">
        <f>'Fertility Rate SPRAGUE'!H15</f>
        <v>7.9200000000000007E-2</v>
      </c>
    </row>
    <row r="28" spans="1:12">
      <c r="A28" s="112">
        <v>23</v>
      </c>
      <c r="B28" s="23">
        <f>'Fertility Rate SPRAGUE'!B16</f>
        <v>8.446399999999997E-2</v>
      </c>
      <c r="C28" s="23">
        <f t="shared" si="2"/>
        <v>8.5514399999999977E-2</v>
      </c>
      <c r="D28" s="23">
        <f t="shared" si="3"/>
        <v>8.6564799999999983E-2</v>
      </c>
      <c r="E28" s="23">
        <f t="shared" si="4"/>
        <v>8.761519999999999E-2</v>
      </c>
      <c r="F28" s="23">
        <f t="shared" si="5"/>
        <v>8.8665599999999997E-2</v>
      </c>
      <c r="G28" s="23">
        <f>'Fertility Rate SPRAGUE'!E16</f>
        <v>8.971599999999999E-2</v>
      </c>
      <c r="H28" s="23">
        <f t="shared" si="6"/>
        <v>9.1042399999999996E-2</v>
      </c>
      <c r="I28" s="23">
        <f t="shared" si="7"/>
        <v>9.2368800000000001E-2</v>
      </c>
      <c r="J28" s="23">
        <f t="shared" si="8"/>
        <v>9.3695200000000006E-2</v>
      </c>
      <c r="K28" s="23">
        <f t="shared" si="9"/>
        <v>9.5021600000000012E-2</v>
      </c>
      <c r="L28" s="23">
        <f>'Fertility Rate SPRAGUE'!H16</f>
        <v>9.6347999999999989E-2</v>
      </c>
    </row>
    <row r="29" spans="1:12">
      <c r="A29" s="112">
        <v>24</v>
      </c>
      <c r="B29" s="23">
        <f>'Fertility Rate SPRAGUE'!B17</f>
        <v>9.8733599999999991E-2</v>
      </c>
      <c r="C29" s="23">
        <f t="shared" si="2"/>
        <v>9.9953759999999989E-2</v>
      </c>
      <c r="D29" s="23">
        <f t="shared" si="3"/>
        <v>0.10117391999999999</v>
      </c>
      <c r="E29" s="23">
        <f t="shared" si="4"/>
        <v>0.10239407999999998</v>
      </c>
      <c r="F29" s="23">
        <f t="shared" si="5"/>
        <v>0.10361423999999998</v>
      </c>
      <c r="G29" s="23">
        <f>'Fertility Rate SPRAGUE'!E17</f>
        <v>0.10483440000000001</v>
      </c>
      <c r="H29" s="23">
        <f t="shared" si="6"/>
        <v>0.10635200000000002</v>
      </c>
      <c r="I29" s="23">
        <f t="shared" si="7"/>
        <v>0.10786960000000002</v>
      </c>
      <c r="J29" s="23">
        <f t="shared" si="8"/>
        <v>0.10938720000000003</v>
      </c>
      <c r="K29" s="23">
        <f t="shared" si="9"/>
        <v>0.11090480000000004</v>
      </c>
      <c r="L29" s="23">
        <f>'Fertility Rate SPRAGUE'!H17</f>
        <v>0.11242240000000002</v>
      </c>
    </row>
    <row r="30" spans="1:12">
      <c r="A30" s="112">
        <v>25</v>
      </c>
      <c r="B30" s="23">
        <f>'Fertility Rate SPRAGUE'!B18</f>
        <v>0.11283919999999997</v>
      </c>
      <c r="C30" s="23">
        <f t="shared" si="2"/>
        <v>0.11428703999999998</v>
      </c>
      <c r="D30" s="23">
        <f t="shared" si="3"/>
        <v>0.11573487999999998</v>
      </c>
      <c r="E30" s="23">
        <f t="shared" si="4"/>
        <v>0.11718271999999999</v>
      </c>
      <c r="F30" s="23">
        <f t="shared" si="5"/>
        <v>0.11863056</v>
      </c>
      <c r="G30" s="23">
        <f>'Fertility Rate SPRAGUE'!E18</f>
        <v>0.12007839999999999</v>
      </c>
      <c r="H30" s="23">
        <f t="shared" si="6"/>
        <v>0.12172783999999999</v>
      </c>
      <c r="I30" s="23">
        <f t="shared" si="7"/>
        <v>0.12337727999999999</v>
      </c>
      <c r="J30" s="23">
        <f t="shared" si="8"/>
        <v>0.12502672000000001</v>
      </c>
      <c r="K30" s="23">
        <f t="shared" si="9"/>
        <v>0.12667616000000001</v>
      </c>
      <c r="L30" s="23">
        <f>'Fertility Rate SPRAGUE'!H18</f>
        <v>0.12832560000000001</v>
      </c>
    </row>
    <row r="31" spans="1:12">
      <c r="A31" s="112">
        <v>26</v>
      </c>
      <c r="B31" s="23">
        <f>'Fertility Rate SPRAGUE'!B19</f>
        <v>0.12754719999999997</v>
      </c>
      <c r="C31" s="23">
        <f t="shared" si="2"/>
        <v>0.12930079999999997</v>
      </c>
      <c r="D31" s="23">
        <f t="shared" si="3"/>
        <v>0.13105439999999996</v>
      </c>
      <c r="E31" s="23">
        <f t="shared" si="4"/>
        <v>0.13280799999999995</v>
      </c>
      <c r="F31" s="23">
        <f t="shared" si="5"/>
        <v>0.13456159999999995</v>
      </c>
      <c r="G31" s="23">
        <f>'Fertility Rate SPRAGUE'!E19</f>
        <v>0.13631519999999997</v>
      </c>
      <c r="H31" s="23">
        <f t="shared" si="6"/>
        <v>0.13804415999999997</v>
      </c>
      <c r="I31" s="23">
        <f t="shared" si="7"/>
        <v>0.13977311999999997</v>
      </c>
      <c r="J31" s="23">
        <f t="shared" si="8"/>
        <v>0.14150207999999997</v>
      </c>
      <c r="K31" s="23">
        <f t="shared" si="9"/>
        <v>0.14323103999999998</v>
      </c>
      <c r="L31" s="23">
        <f>'Fertility Rate SPRAGUE'!H19</f>
        <v>0.14495999999999998</v>
      </c>
    </row>
    <row r="32" spans="1:12">
      <c r="A32" s="112">
        <v>27</v>
      </c>
      <c r="B32" s="23">
        <f>'Fertility Rate SPRAGUE'!B20</f>
        <v>0.1344272</v>
      </c>
      <c r="C32" s="23">
        <f t="shared" si="2"/>
        <v>0.13632079999999999</v>
      </c>
      <c r="D32" s="23">
        <f t="shared" si="3"/>
        <v>0.13821439999999999</v>
      </c>
      <c r="E32" s="23">
        <f t="shared" si="4"/>
        <v>0.14010799999999998</v>
      </c>
      <c r="F32" s="23">
        <f t="shared" si="5"/>
        <v>0.14200159999999998</v>
      </c>
      <c r="G32" s="23">
        <f>'Fertility Rate SPRAGUE'!E20</f>
        <v>0.1438952</v>
      </c>
      <c r="H32" s="23">
        <f t="shared" si="6"/>
        <v>0.14563055999999999</v>
      </c>
      <c r="I32" s="23">
        <f t="shared" si="7"/>
        <v>0.14736591999999998</v>
      </c>
      <c r="J32" s="23">
        <f t="shared" si="8"/>
        <v>0.14910127999999997</v>
      </c>
      <c r="K32" s="23">
        <f t="shared" si="9"/>
        <v>0.15083663999999997</v>
      </c>
      <c r="L32" s="23">
        <f>'Fertility Rate SPRAGUE'!H20</f>
        <v>0.15257199999999999</v>
      </c>
    </row>
    <row r="33" spans="1:12">
      <c r="A33" s="112">
        <v>28</v>
      </c>
      <c r="B33" s="23">
        <f>'Fertility Rate SPRAGUE'!B21</f>
        <v>0.12964719999999996</v>
      </c>
      <c r="C33" s="23">
        <f t="shared" si="2"/>
        <v>0.13140319999999997</v>
      </c>
      <c r="D33" s="23">
        <f t="shared" si="3"/>
        <v>0.13315919999999998</v>
      </c>
      <c r="E33" s="23">
        <f t="shared" si="4"/>
        <v>0.13491519999999999</v>
      </c>
      <c r="F33" s="23">
        <f t="shared" si="5"/>
        <v>0.13667119999999999</v>
      </c>
      <c r="G33" s="23">
        <f>'Fertility Rate SPRAGUE'!E21</f>
        <v>0.1384272</v>
      </c>
      <c r="H33" s="23">
        <f t="shared" si="6"/>
        <v>0.14008895999999998</v>
      </c>
      <c r="I33" s="23">
        <f t="shared" si="7"/>
        <v>0.14175071999999997</v>
      </c>
      <c r="J33" s="23">
        <f t="shared" si="8"/>
        <v>0.14341247999999995</v>
      </c>
      <c r="K33" s="23">
        <f t="shared" si="9"/>
        <v>0.14507423999999994</v>
      </c>
      <c r="L33" s="23">
        <f>'Fertility Rate SPRAGUE'!H21</f>
        <v>0.14673599999999998</v>
      </c>
    </row>
    <row r="34" spans="1:12">
      <c r="A34" s="112">
        <v>29</v>
      </c>
      <c r="B34" s="23">
        <f>'Fertility Rate SPRAGUE'!B22</f>
        <v>0.11703919999999998</v>
      </c>
      <c r="C34" s="23">
        <f t="shared" si="2"/>
        <v>0.11848815999999998</v>
      </c>
      <c r="D34" s="23">
        <f t="shared" si="3"/>
        <v>0.11993711999999998</v>
      </c>
      <c r="E34" s="23">
        <f t="shared" si="4"/>
        <v>0.12138607999999998</v>
      </c>
      <c r="F34" s="23">
        <f t="shared" si="5"/>
        <v>0.12283503999999998</v>
      </c>
      <c r="G34" s="23">
        <f>'Fertility Rate SPRAGUE'!E22</f>
        <v>0.12428399999999998</v>
      </c>
      <c r="H34" s="23">
        <f t="shared" si="6"/>
        <v>0.12580847999999997</v>
      </c>
      <c r="I34" s="23">
        <f t="shared" si="7"/>
        <v>0.12733295999999997</v>
      </c>
      <c r="J34" s="23">
        <f t="shared" si="8"/>
        <v>0.12885743999999996</v>
      </c>
      <c r="K34" s="23">
        <f t="shared" si="9"/>
        <v>0.13038191999999996</v>
      </c>
      <c r="L34" s="23">
        <f>'Fertility Rate SPRAGUE'!H22</f>
        <v>0.13190640000000001</v>
      </c>
    </row>
    <row r="35" spans="1:12">
      <c r="A35" s="112">
        <v>30</v>
      </c>
      <c r="B35" s="23">
        <f>'Fertility Rate SPRAGUE'!B23</f>
        <v>0.10450319999999999</v>
      </c>
      <c r="C35" s="23">
        <f t="shared" si="2"/>
        <v>0.10567776</v>
      </c>
      <c r="D35" s="23">
        <f t="shared" si="3"/>
        <v>0.10685232</v>
      </c>
      <c r="E35" s="23">
        <f t="shared" si="4"/>
        <v>0.10802688000000001</v>
      </c>
      <c r="F35" s="23">
        <f t="shared" si="5"/>
        <v>0.10920144000000001</v>
      </c>
      <c r="G35" s="23">
        <f>'Fertility Rate SPRAGUE'!E23</f>
        <v>0.110376</v>
      </c>
      <c r="H35" s="23">
        <f t="shared" si="6"/>
        <v>0.11174064</v>
      </c>
      <c r="I35" s="23">
        <f t="shared" si="7"/>
        <v>0.11310528</v>
      </c>
      <c r="J35" s="23">
        <f t="shared" si="8"/>
        <v>0.11446992</v>
      </c>
      <c r="K35" s="23">
        <f t="shared" si="9"/>
        <v>0.11583456</v>
      </c>
      <c r="L35" s="23">
        <f>'Fertility Rate SPRAGUE'!H23</f>
        <v>0.1171992</v>
      </c>
    </row>
    <row r="36" spans="1:12">
      <c r="A36" s="112">
        <v>31</v>
      </c>
      <c r="B36" s="23">
        <f>'Fertility Rate SPRAGUE'!B24</f>
        <v>9.0742399999999987E-2</v>
      </c>
      <c r="C36" s="23">
        <f t="shared" si="2"/>
        <v>9.1613279999999978E-2</v>
      </c>
      <c r="D36" s="23">
        <f t="shared" si="3"/>
        <v>9.2484159999999968E-2</v>
      </c>
      <c r="E36" s="23">
        <f t="shared" si="4"/>
        <v>9.3355039999999959E-2</v>
      </c>
      <c r="F36" s="23">
        <f t="shared" si="5"/>
        <v>9.4225919999999949E-2</v>
      </c>
      <c r="G36" s="23">
        <f>'Fertility Rate SPRAGUE'!E24</f>
        <v>9.5096799999999967E-2</v>
      </c>
      <c r="H36" s="23">
        <f t="shared" si="6"/>
        <v>9.6292319999999973E-2</v>
      </c>
      <c r="I36" s="23">
        <f t="shared" si="7"/>
        <v>9.7487839999999978E-2</v>
      </c>
      <c r="J36" s="23">
        <f t="shared" si="8"/>
        <v>9.8683359999999984E-2</v>
      </c>
      <c r="K36" s="23">
        <f t="shared" si="9"/>
        <v>9.9878879999999989E-2</v>
      </c>
      <c r="L36" s="23">
        <f>'Fertility Rate SPRAGUE'!H24</f>
        <v>0.10107439999999999</v>
      </c>
    </row>
    <row r="37" spans="1:12">
      <c r="A37" s="112">
        <v>32</v>
      </c>
      <c r="B37" s="23">
        <f>'Fertility Rate SPRAGUE'!B25</f>
        <v>7.7642400000000014E-2</v>
      </c>
      <c r="C37" s="23">
        <f t="shared" si="2"/>
        <v>7.8346880000000008E-2</v>
      </c>
      <c r="D37" s="23">
        <f t="shared" si="3"/>
        <v>7.9051360000000001E-2</v>
      </c>
      <c r="E37" s="23">
        <f t="shared" si="4"/>
        <v>7.9755839999999995E-2</v>
      </c>
      <c r="F37" s="23">
        <f t="shared" si="5"/>
        <v>8.0460319999999988E-2</v>
      </c>
      <c r="G37" s="23">
        <f>'Fertility Rate SPRAGUE'!E25</f>
        <v>8.1164799999999981E-2</v>
      </c>
      <c r="H37" s="23">
        <f t="shared" si="6"/>
        <v>8.2129919999999981E-2</v>
      </c>
      <c r="I37" s="23">
        <f t="shared" si="7"/>
        <v>8.3095039999999981E-2</v>
      </c>
      <c r="J37" s="23">
        <f t="shared" si="8"/>
        <v>8.4060159999999981E-2</v>
      </c>
      <c r="K37" s="23">
        <f t="shared" si="9"/>
        <v>8.5025279999999981E-2</v>
      </c>
      <c r="L37" s="23">
        <f>'Fertility Rate SPRAGUE'!H25</f>
        <v>8.5990399999999995E-2</v>
      </c>
    </row>
    <row r="38" spans="1:12">
      <c r="A38" s="112">
        <v>33</v>
      </c>
      <c r="B38" s="23">
        <f>'Fertility Rate SPRAGUE'!B26</f>
        <v>6.703039999999999E-2</v>
      </c>
      <c r="C38" s="23">
        <f t="shared" si="2"/>
        <v>6.7802079999999987E-2</v>
      </c>
      <c r="D38" s="23">
        <f t="shared" si="3"/>
        <v>6.8573759999999984E-2</v>
      </c>
      <c r="E38" s="23">
        <f t="shared" si="4"/>
        <v>6.934543999999998E-2</v>
      </c>
      <c r="F38" s="23">
        <f t="shared" si="5"/>
        <v>7.0117119999999977E-2</v>
      </c>
      <c r="G38" s="23">
        <f>'Fertility Rate SPRAGUE'!E26</f>
        <v>7.0888799999999988E-2</v>
      </c>
      <c r="H38" s="23">
        <f t="shared" si="6"/>
        <v>7.1547519999999989E-2</v>
      </c>
      <c r="I38" s="23">
        <f t="shared" si="7"/>
        <v>7.2206239999999991E-2</v>
      </c>
      <c r="J38" s="23">
        <f t="shared" si="8"/>
        <v>7.2864959999999993E-2</v>
      </c>
      <c r="K38" s="23">
        <f t="shared" si="9"/>
        <v>7.3523679999999994E-2</v>
      </c>
      <c r="L38" s="23">
        <f>'Fertility Rate SPRAGUE'!H26</f>
        <v>7.4182399999999982E-2</v>
      </c>
    </row>
    <row r="39" spans="1:12">
      <c r="A39" s="112">
        <v>34</v>
      </c>
      <c r="B39" s="23">
        <f>'Fertility Rate SPRAGUE'!B27</f>
        <v>5.8081600000000004E-2</v>
      </c>
      <c r="C39" s="23">
        <f t="shared" si="2"/>
        <v>5.9060000000000001E-2</v>
      </c>
      <c r="D39" s="23">
        <f t="shared" si="3"/>
        <v>6.0038399999999999E-2</v>
      </c>
      <c r="E39" s="23">
        <f t="shared" si="4"/>
        <v>6.1016799999999996E-2</v>
      </c>
      <c r="F39" s="23">
        <f t="shared" si="5"/>
        <v>6.1995199999999993E-2</v>
      </c>
      <c r="G39" s="23">
        <f>'Fertility Rate SPRAGUE'!E27</f>
        <v>6.2973599999999991E-2</v>
      </c>
      <c r="H39" s="23">
        <f t="shared" si="6"/>
        <v>6.3289599999999988E-2</v>
      </c>
      <c r="I39" s="23">
        <f t="shared" si="7"/>
        <v>6.3605599999999984E-2</v>
      </c>
      <c r="J39" s="23">
        <f t="shared" si="8"/>
        <v>6.3921599999999981E-2</v>
      </c>
      <c r="K39" s="23">
        <f t="shared" si="9"/>
        <v>6.4237599999999978E-2</v>
      </c>
      <c r="L39" s="23">
        <f>'Fertility Rate SPRAGUE'!H27</f>
        <v>6.4553599999999989E-2</v>
      </c>
    </row>
    <row r="40" spans="1:12">
      <c r="A40" s="112">
        <v>35</v>
      </c>
      <c r="B40" s="23">
        <f>'Fertility Rate SPRAGUE'!B28</f>
        <v>4.8075199999999998E-2</v>
      </c>
      <c r="C40" s="23">
        <f t="shared" si="2"/>
        <v>4.9223040000000003E-2</v>
      </c>
      <c r="D40" s="23">
        <f t="shared" si="3"/>
        <v>5.0370880000000007E-2</v>
      </c>
      <c r="E40" s="23">
        <f t="shared" si="4"/>
        <v>5.1518720000000011E-2</v>
      </c>
      <c r="F40" s="23">
        <f t="shared" si="5"/>
        <v>5.2666560000000015E-2</v>
      </c>
      <c r="G40" s="23">
        <f>'Fertility Rate SPRAGUE'!E28</f>
        <v>5.3814400000000005E-2</v>
      </c>
      <c r="H40" s="23">
        <f t="shared" si="6"/>
        <v>5.3788960000000004E-2</v>
      </c>
      <c r="I40" s="23">
        <f t="shared" si="7"/>
        <v>5.3763520000000002E-2</v>
      </c>
      <c r="J40" s="23">
        <f t="shared" si="8"/>
        <v>5.3738080000000001E-2</v>
      </c>
      <c r="K40" s="23">
        <f t="shared" si="9"/>
        <v>5.3712639999999999E-2</v>
      </c>
      <c r="L40" s="23">
        <f>'Fertility Rate SPRAGUE'!H28</f>
        <v>5.3687199999999997E-2</v>
      </c>
    </row>
    <row r="41" spans="1:12">
      <c r="A41" s="112">
        <v>36</v>
      </c>
      <c r="B41" s="23">
        <f>'Fertility Rate SPRAGUE'!B29</f>
        <v>3.7472800000000001E-2</v>
      </c>
      <c r="C41" s="23">
        <f t="shared" si="2"/>
        <v>3.8804480000000002E-2</v>
      </c>
      <c r="D41" s="23">
        <f t="shared" si="3"/>
        <v>4.0136160000000004E-2</v>
      </c>
      <c r="E41" s="23">
        <f t="shared" si="4"/>
        <v>4.1467840000000006E-2</v>
      </c>
      <c r="F41" s="23">
        <f t="shared" si="5"/>
        <v>4.2799520000000008E-2</v>
      </c>
      <c r="G41" s="23">
        <f>'Fertility Rate SPRAGUE'!E29</f>
        <v>4.4131200000000002E-2</v>
      </c>
      <c r="H41" s="23">
        <f t="shared" si="6"/>
        <v>4.373792E-2</v>
      </c>
      <c r="I41" s="23">
        <f t="shared" si="7"/>
        <v>4.3344639999999997E-2</v>
      </c>
      <c r="J41" s="23">
        <f t="shared" si="8"/>
        <v>4.2951359999999994E-2</v>
      </c>
      <c r="K41" s="23">
        <f t="shared" si="9"/>
        <v>4.2558079999999991E-2</v>
      </c>
      <c r="L41" s="23">
        <f>'Fertility Rate SPRAGUE'!H29</f>
        <v>4.2164799999999995E-2</v>
      </c>
    </row>
    <row r="42" spans="1:12">
      <c r="A42" s="112">
        <v>37</v>
      </c>
      <c r="B42" s="23">
        <f>'Fertility Rate SPRAGUE'!B30</f>
        <v>2.8564800000000005E-2</v>
      </c>
      <c r="C42" s="23">
        <f t="shared" si="2"/>
        <v>2.9957280000000006E-2</v>
      </c>
      <c r="D42" s="23">
        <f t="shared" si="3"/>
        <v>3.1349760000000004E-2</v>
      </c>
      <c r="E42" s="23">
        <f t="shared" si="4"/>
        <v>3.2742240000000006E-2</v>
      </c>
      <c r="F42" s="23">
        <f t="shared" si="5"/>
        <v>3.4134720000000007E-2</v>
      </c>
      <c r="G42" s="23">
        <f>'Fertility Rate SPRAGUE'!E30</f>
        <v>3.5527200000000009E-2</v>
      </c>
      <c r="H42" s="23">
        <f t="shared" si="6"/>
        <v>3.4920320000000012E-2</v>
      </c>
      <c r="I42" s="23">
        <f t="shared" si="7"/>
        <v>3.4313440000000014E-2</v>
      </c>
      <c r="J42" s="23">
        <f t="shared" si="8"/>
        <v>3.3706560000000017E-2</v>
      </c>
      <c r="K42" s="23">
        <f t="shared" si="9"/>
        <v>3.309968000000002E-2</v>
      </c>
      <c r="L42" s="23">
        <f>'Fertility Rate SPRAGUE'!H30</f>
        <v>3.2492800000000009E-2</v>
      </c>
    </row>
    <row r="43" spans="1:12">
      <c r="A43" s="112">
        <v>38</v>
      </c>
      <c r="B43" s="23">
        <f>'Fertility Rate SPRAGUE'!B31</f>
        <v>2.2196799999999999E-2</v>
      </c>
      <c r="C43" s="23">
        <f t="shared" si="2"/>
        <v>2.3446079999999998E-2</v>
      </c>
      <c r="D43" s="23">
        <f t="shared" si="3"/>
        <v>2.4695359999999996E-2</v>
      </c>
      <c r="E43" s="23">
        <f t="shared" si="4"/>
        <v>2.5944639999999995E-2</v>
      </c>
      <c r="F43" s="23">
        <f t="shared" si="5"/>
        <v>2.7193919999999993E-2</v>
      </c>
      <c r="G43" s="23">
        <f>'Fertility Rate SPRAGUE'!E31</f>
        <v>2.8443199999999998E-2</v>
      </c>
      <c r="H43" s="23">
        <f t="shared" si="6"/>
        <v>2.7864319999999998E-2</v>
      </c>
      <c r="I43" s="23">
        <f t="shared" si="7"/>
        <v>2.7285439999999998E-2</v>
      </c>
      <c r="J43" s="23">
        <f t="shared" si="8"/>
        <v>2.6706559999999997E-2</v>
      </c>
      <c r="K43" s="23">
        <f t="shared" si="9"/>
        <v>2.6127679999999997E-2</v>
      </c>
      <c r="L43" s="23">
        <f>'Fertility Rate SPRAGUE'!H31</f>
        <v>2.5548799999999997E-2</v>
      </c>
    </row>
    <row r="44" spans="1:12">
      <c r="A44" s="112">
        <v>39</v>
      </c>
      <c r="B44" s="23">
        <f>'Fertility Rate SPRAGUE'!B32</f>
        <v>1.7690399999999998E-2</v>
      </c>
      <c r="C44" s="23">
        <f t="shared" si="2"/>
        <v>1.8669120000000001E-2</v>
      </c>
      <c r="D44" s="23">
        <f t="shared" si="3"/>
        <v>1.9647840000000003E-2</v>
      </c>
      <c r="E44" s="23">
        <f t="shared" si="4"/>
        <v>2.0626560000000006E-2</v>
      </c>
      <c r="F44" s="23">
        <f t="shared" si="5"/>
        <v>2.1605280000000008E-2</v>
      </c>
      <c r="G44" s="23">
        <f>'Fertility Rate SPRAGUE'!E32</f>
        <v>2.2584000000000003E-2</v>
      </c>
      <c r="H44" s="23">
        <f t="shared" si="6"/>
        <v>2.2188480000000003E-2</v>
      </c>
      <c r="I44" s="23">
        <f t="shared" si="7"/>
        <v>2.1792960000000004E-2</v>
      </c>
      <c r="J44" s="23">
        <f t="shared" si="8"/>
        <v>2.1397440000000004E-2</v>
      </c>
      <c r="K44" s="23">
        <f t="shared" si="9"/>
        <v>2.1001920000000004E-2</v>
      </c>
      <c r="L44" s="23">
        <f>'Fertility Rate SPRAGUE'!H32</f>
        <v>2.06064E-2</v>
      </c>
    </row>
    <row r="45" spans="1:12">
      <c r="A45" s="112">
        <v>40</v>
      </c>
      <c r="B45" s="23">
        <f>'Fertility Rate SPRAGUE'!B33</f>
        <v>1.3452800000000004E-2</v>
      </c>
      <c r="C45" s="23">
        <f t="shared" si="2"/>
        <v>1.4204800000000004E-2</v>
      </c>
      <c r="D45" s="23">
        <f t="shared" si="3"/>
        <v>1.4956800000000003E-2</v>
      </c>
      <c r="E45" s="23">
        <f t="shared" si="4"/>
        <v>1.5708800000000002E-2</v>
      </c>
      <c r="F45" s="23">
        <f t="shared" si="5"/>
        <v>1.6460800000000001E-2</v>
      </c>
      <c r="G45" s="23">
        <f>'Fertility Rate SPRAGUE'!E33</f>
        <v>1.7212800000000004E-2</v>
      </c>
      <c r="H45" s="23">
        <f t="shared" si="6"/>
        <v>1.6965600000000004E-2</v>
      </c>
      <c r="I45" s="23">
        <f t="shared" si="7"/>
        <v>1.6718400000000005E-2</v>
      </c>
      <c r="J45" s="23">
        <f t="shared" si="8"/>
        <v>1.6471200000000005E-2</v>
      </c>
      <c r="K45" s="23">
        <f t="shared" si="9"/>
        <v>1.6224000000000006E-2</v>
      </c>
      <c r="L45" s="23">
        <f>'Fertility Rate SPRAGUE'!H33</f>
        <v>1.5976799999999999E-2</v>
      </c>
    </row>
    <row r="46" spans="1:12">
      <c r="A46" s="112">
        <v>41</v>
      </c>
      <c r="B46" s="23">
        <f>'Fertility Rate SPRAGUE'!B34</f>
        <v>9.7199999999999995E-3</v>
      </c>
      <c r="C46" s="23">
        <f t="shared" si="2"/>
        <v>1.0271199999999999E-2</v>
      </c>
      <c r="D46" s="23">
        <f t="shared" si="3"/>
        <v>1.0822399999999999E-2</v>
      </c>
      <c r="E46" s="23">
        <f t="shared" si="4"/>
        <v>1.1373599999999999E-2</v>
      </c>
      <c r="F46" s="23">
        <f t="shared" si="5"/>
        <v>1.1924799999999999E-2</v>
      </c>
      <c r="G46" s="23">
        <f>'Fertility Rate SPRAGUE'!E34</f>
        <v>1.2476000000000001E-2</v>
      </c>
      <c r="H46" s="23">
        <f t="shared" si="6"/>
        <v>1.2360000000000001E-2</v>
      </c>
      <c r="I46" s="23">
        <f t="shared" si="7"/>
        <v>1.2244000000000001E-2</v>
      </c>
      <c r="J46" s="23">
        <f t="shared" si="8"/>
        <v>1.2128000000000002E-2</v>
      </c>
      <c r="K46" s="23">
        <f t="shared" si="9"/>
        <v>1.2012000000000002E-2</v>
      </c>
      <c r="L46" s="23">
        <f>'Fertility Rate SPRAGUE'!H34</f>
        <v>1.1895999999999999E-2</v>
      </c>
    </row>
    <row r="47" spans="1:12">
      <c r="A47" s="112">
        <v>42</v>
      </c>
      <c r="B47" s="23">
        <f>'Fertility Rate SPRAGUE'!B35</f>
        <v>6.7279999999999996E-3</v>
      </c>
      <c r="C47" s="23">
        <f t="shared" si="2"/>
        <v>7.0863999999999996E-3</v>
      </c>
      <c r="D47" s="23">
        <f t="shared" si="3"/>
        <v>7.4447999999999997E-3</v>
      </c>
      <c r="E47" s="23">
        <f t="shared" si="4"/>
        <v>7.8031999999999997E-3</v>
      </c>
      <c r="F47" s="23">
        <f t="shared" si="5"/>
        <v>8.1615999999999998E-3</v>
      </c>
      <c r="G47" s="23">
        <f>'Fertility Rate SPRAGUE'!E35</f>
        <v>8.5199999999999998E-3</v>
      </c>
      <c r="H47" s="23">
        <f t="shared" si="6"/>
        <v>8.5360000000000002E-3</v>
      </c>
      <c r="I47" s="23">
        <f t="shared" si="7"/>
        <v>8.5520000000000006E-3</v>
      </c>
      <c r="J47" s="23">
        <f t="shared" si="8"/>
        <v>8.568000000000001E-3</v>
      </c>
      <c r="K47" s="23">
        <f t="shared" si="9"/>
        <v>8.5840000000000014E-3</v>
      </c>
      <c r="L47" s="23">
        <f>'Fertility Rate SPRAGUE'!H35</f>
        <v>8.6E-3</v>
      </c>
    </row>
    <row r="48" spans="1:12">
      <c r="A48" s="112">
        <v>43</v>
      </c>
      <c r="B48" s="23">
        <f>'Fertility Rate SPRAGUE'!B36</f>
        <v>4.4080000000000022E-3</v>
      </c>
      <c r="C48" s="23">
        <f t="shared" si="2"/>
        <v>4.5952000000000015E-3</v>
      </c>
      <c r="D48" s="23">
        <f t="shared" si="3"/>
        <v>4.7824000000000009E-3</v>
      </c>
      <c r="E48" s="23">
        <f t="shared" si="4"/>
        <v>4.9696000000000002E-3</v>
      </c>
      <c r="F48" s="23">
        <f t="shared" si="5"/>
        <v>5.1567999999999996E-3</v>
      </c>
      <c r="G48" s="23">
        <f>'Fertility Rate SPRAGUE'!E36</f>
        <v>5.3439999999999989E-3</v>
      </c>
      <c r="H48" s="23">
        <f t="shared" si="6"/>
        <v>5.4759999999999991E-3</v>
      </c>
      <c r="I48" s="23">
        <f t="shared" si="7"/>
        <v>5.6079999999999993E-3</v>
      </c>
      <c r="J48" s="23">
        <f t="shared" si="8"/>
        <v>5.7399999999999994E-3</v>
      </c>
      <c r="K48" s="23">
        <f t="shared" si="9"/>
        <v>5.8719999999999996E-3</v>
      </c>
      <c r="L48" s="23">
        <f>'Fertility Rate SPRAGUE'!H36</f>
        <v>6.0040000000000007E-3</v>
      </c>
    </row>
    <row r="49" spans="1:12">
      <c r="A49" s="112">
        <v>44</v>
      </c>
      <c r="B49" s="23">
        <f>'Fertility Rate SPRAGUE'!B37</f>
        <v>2.6912000000000004E-3</v>
      </c>
      <c r="C49" s="23">
        <f t="shared" si="2"/>
        <v>2.7424000000000003E-3</v>
      </c>
      <c r="D49" s="23">
        <f t="shared" si="3"/>
        <v>2.7936000000000002E-3</v>
      </c>
      <c r="E49" s="23">
        <f t="shared" si="4"/>
        <v>2.8448000000000002E-3</v>
      </c>
      <c r="F49" s="23">
        <f t="shared" si="5"/>
        <v>2.8960000000000001E-3</v>
      </c>
      <c r="G49" s="23">
        <f>'Fertility Rate SPRAGUE'!E37</f>
        <v>2.9471999999999996E-3</v>
      </c>
      <c r="H49" s="23">
        <f t="shared" si="6"/>
        <v>3.1624000000000001E-3</v>
      </c>
      <c r="I49" s="23">
        <f t="shared" si="7"/>
        <v>3.3776000000000006E-3</v>
      </c>
      <c r="J49" s="23">
        <f t="shared" si="8"/>
        <v>3.592800000000001E-3</v>
      </c>
      <c r="K49" s="23">
        <f t="shared" si="9"/>
        <v>3.8080000000000015E-3</v>
      </c>
      <c r="L49" s="23">
        <f>'Fertility Rate SPRAGUE'!H37</f>
        <v>4.0232000000000011E-3</v>
      </c>
    </row>
    <row r="50" spans="1:12">
      <c r="A50" s="112">
        <v>45</v>
      </c>
      <c r="B50" s="23">
        <f>'Fertility Rate SPRAGUE'!B38</f>
        <v>1.5088000000000011E-3</v>
      </c>
      <c r="C50" s="23">
        <f t="shared" si="2"/>
        <v>1.4728000000000011E-3</v>
      </c>
      <c r="D50" s="23">
        <f t="shared" si="3"/>
        <v>1.4368000000000011E-3</v>
      </c>
      <c r="E50" s="23">
        <f t="shared" si="4"/>
        <v>1.4008000000000011E-3</v>
      </c>
      <c r="F50" s="23">
        <f t="shared" si="5"/>
        <v>1.3648000000000011E-3</v>
      </c>
      <c r="G50" s="23">
        <f>'Fertility Rate SPRAGUE'!E38</f>
        <v>1.3288000000000006E-3</v>
      </c>
      <c r="H50" s="23">
        <f t="shared" si="6"/>
        <v>1.5776000000000006E-3</v>
      </c>
      <c r="I50" s="23">
        <f t="shared" si="7"/>
        <v>1.8264000000000006E-3</v>
      </c>
      <c r="J50" s="23">
        <f t="shared" si="8"/>
        <v>2.0752000000000006E-3</v>
      </c>
      <c r="K50" s="23">
        <f t="shared" si="9"/>
        <v>2.3240000000000005E-3</v>
      </c>
      <c r="L50" s="23">
        <f>'Fertility Rate SPRAGUE'!H38</f>
        <v>2.572800000000001E-3</v>
      </c>
    </row>
    <row r="51" spans="1:12">
      <c r="A51" s="112">
        <v>46</v>
      </c>
      <c r="B51" s="23">
        <f>'Fertility Rate SPRAGUE'!B39</f>
        <v>7.9200000000000104E-4</v>
      </c>
      <c r="C51" s="23">
        <f t="shared" si="2"/>
        <v>7.3120000000000064E-4</v>
      </c>
      <c r="D51" s="23">
        <f t="shared" si="3"/>
        <v>6.7040000000000025E-4</v>
      </c>
      <c r="E51" s="23">
        <f t="shared" si="4"/>
        <v>6.0959999999999986E-4</v>
      </c>
      <c r="F51" s="23">
        <f t="shared" si="5"/>
        <v>5.4879999999999946E-4</v>
      </c>
      <c r="G51" s="23">
        <f>'Fertility Rate SPRAGUE'!E39</f>
        <v>4.8799999999999885E-4</v>
      </c>
      <c r="H51" s="23">
        <f t="shared" si="6"/>
        <v>7.039999999999989E-4</v>
      </c>
      <c r="I51" s="23">
        <f t="shared" si="7"/>
        <v>9.1999999999999894E-4</v>
      </c>
      <c r="J51" s="23">
        <f t="shared" si="8"/>
        <v>1.135999999999999E-3</v>
      </c>
      <c r="K51" s="23">
        <f t="shared" si="9"/>
        <v>1.351999999999999E-3</v>
      </c>
      <c r="L51" s="23">
        <f>'Fertility Rate SPRAGUE'!H39</f>
        <v>1.5679999999999993E-3</v>
      </c>
    </row>
    <row r="52" spans="1:12">
      <c r="A52" s="112">
        <v>47</v>
      </c>
      <c r="B52" s="23">
        <f>'Fertility Rate SPRAGUE'!B40</f>
        <v>4.720000000000002E-4</v>
      </c>
      <c r="C52" s="23">
        <f t="shared" si="2"/>
        <v>4.6239999999999996E-4</v>
      </c>
      <c r="D52" s="23">
        <f t="shared" si="3"/>
        <v>4.5279999999999973E-4</v>
      </c>
      <c r="E52" s="23">
        <f t="shared" si="4"/>
        <v>4.431999999999995E-4</v>
      </c>
      <c r="F52" s="23">
        <f t="shared" si="5"/>
        <v>4.3359999999999926E-4</v>
      </c>
      <c r="G52" s="23">
        <f>'Fertility Rate SPRAGUE'!E40</f>
        <v>4.2399999999999903E-4</v>
      </c>
      <c r="H52" s="23">
        <f t="shared" si="6"/>
        <v>5.2399999999999897E-4</v>
      </c>
      <c r="I52" s="23">
        <f t="shared" si="7"/>
        <v>6.239999999999989E-4</v>
      </c>
      <c r="J52" s="23">
        <f t="shared" si="8"/>
        <v>7.2399999999999884E-4</v>
      </c>
      <c r="K52" s="23">
        <f t="shared" si="9"/>
        <v>8.2399999999999878E-4</v>
      </c>
      <c r="L52" s="23">
        <f>'Fertility Rate SPRAGUE'!H40</f>
        <v>9.2399999999999893E-4</v>
      </c>
    </row>
    <row r="53" spans="1:12">
      <c r="A53" s="112">
        <v>48</v>
      </c>
      <c r="B53" s="23">
        <f>'Fertility Rate SPRAGUE'!B41</f>
        <v>4.8000000000000039E-4</v>
      </c>
      <c r="C53" s="23">
        <f t="shared" si="2"/>
        <v>6.1120000000000076E-4</v>
      </c>
      <c r="D53" s="23">
        <f t="shared" si="3"/>
        <v>7.4240000000000113E-4</v>
      </c>
      <c r="E53" s="23">
        <f t="shared" si="4"/>
        <v>8.736000000000015E-4</v>
      </c>
      <c r="F53" s="23">
        <f t="shared" si="5"/>
        <v>1.0048000000000019E-3</v>
      </c>
      <c r="G53" s="23">
        <f>'Fertility Rate SPRAGUE'!E41</f>
        <v>1.1360000000000025E-3</v>
      </c>
      <c r="H53" s="23">
        <f t="shared" si="6"/>
        <v>1.0200000000000022E-3</v>
      </c>
      <c r="I53" s="23">
        <f t="shared" si="7"/>
        <v>9.0400000000000202E-4</v>
      </c>
      <c r="J53" s="23">
        <f t="shared" si="8"/>
        <v>7.8800000000000181E-4</v>
      </c>
      <c r="K53" s="23">
        <f t="shared" si="9"/>
        <v>6.7200000000000159E-4</v>
      </c>
      <c r="L53" s="23">
        <f>'Fertility Rate SPRAGUE'!H41</f>
        <v>5.5600000000000137E-4</v>
      </c>
    </row>
    <row r="54" spans="1:12">
      <c r="A54" s="112">
        <v>49</v>
      </c>
      <c r="B54" s="23">
        <f>'Fertility Rate SPRAGUE'!B42</f>
        <v>7.4720000000000168E-4</v>
      </c>
      <c r="C54" s="23">
        <f t="shared" si="2"/>
        <v>1.1224000000000026E-3</v>
      </c>
      <c r="D54" s="23">
        <f t="shared" si="3"/>
        <v>1.4976000000000034E-3</v>
      </c>
      <c r="E54" s="23">
        <f t="shared" si="4"/>
        <v>1.8728000000000043E-3</v>
      </c>
      <c r="F54" s="23">
        <f t="shared" si="5"/>
        <v>2.2480000000000052E-3</v>
      </c>
      <c r="G54" s="23">
        <f>'Fertility Rate SPRAGUE'!E42</f>
        <v>2.6232000000000061E-3</v>
      </c>
      <c r="H54" s="23">
        <f t="shared" si="6"/>
        <v>2.174400000000006E-3</v>
      </c>
      <c r="I54" s="23">
        <f t="shared" si="7"/>
        <v>1.7256000000000057E-3</v>
      </c>
      <c r="J54" s="23">
        <f t="shared" si="8"/>
        <v>1.2768000000000054E-3</v>
      </c>
      <c r="K54" s="23">
        <f t="shared" si="9"/>
        <v>8.2800000000000516E-4</v>
      </c>
      <c r="L54" s="23">
        <f>'Fertility Rate SPRAGUE'!H42</f>
        <v>3.7920000000000488E-4</v>
      </c>
    </row>
    <row r="55" spans="1:12">
      <c r="A55" s="113">
        <v>50</v>
      </c>
      <c r="B55" s="114">
        <v>0</v>
      </c>
      <c r="C55" s="114">
        <f t="shared" si="2"/>
        <v>0</v>
      </c>
      <c r="D55" s="114">
        <f t="shared" si="3"/>
        <v>0</v>
      </c>
      <c r="E55" s="114">
        <f t="shared" si="4"/>
        <v>0</v>
      </c>
      <c r="F55" s="114">
        <f t="shared" si="5"/>
        <v>0</v>
      </c>
      <c r="G55" s="114">
        <v>0</v>
      </c>
      <c r="H55" s="114">
        <f t="shared" si="6"/>
        <v>0</v>
      </c>
      <c r="I55" s="114">
        <f t="shared" si="7"/>
        <v>0</v>
      </c>
      <c r="J55" s="114">
        <f t="shared" si="8"/>
        <v>0</v>
      </c>
      <c r="K55" s="114">
        <f t="shared" si="9"/>
        <v>0</v>
      </c>
      <c r="L55" s="114">
        <v>0</v>
      </c>
    </row>
    <row r="56" spans="1:12">
      <c r="A56" s="113">
        <v>51</v>
      </c>
      <c r="B56" s="114">
        <v>0</v>
      </c>
      <c r="C56" s="114">
        <f t="shared" si="2"/>
        <v>0</v>
      </c>
      <c r="D56" s="114">
        <f t="shared" si="3"/>
        <v>0</v>
      </c>
      <c r="E56" s="114">
        <f t="shared" si="4"/>
        <v>0</v>
      </c>
      <c r="F56" s="114">
        <f t="shared" si="5"/>
        <v>0</v>
      </c>
      <c r="G56" s="114">
        <v>0</v>
      </c>
      <c r="H56" s="114">
        <f t="shared" si="6"/>
        <v>0</v>
      </c>
      <c r="I56" s="114">
        <f t="shared" si="7"/>
        <v>0</v>
      </c>
      <c r="J56" s="114">
        <f t="shared" si="8"/>
        <v>0</v>
      </c>
      <c r="K56" s="114">
        <f t="shared" si="9"/>
        <v>0</v>
      </c>
      <c r="L56" s="114">
        <v>0</v>
      </c>
    </row>
    <row r="57" spans="1:12">
      <c r="A57" s="113">
        <v>52</v>
      </c>
      <c r="B57" s="114">
        <v>0</v>
      </c>
      <c r="C57" s="114">
        <f t="shared" si="2"/>
        <v>0</v>
      </c>
      <c r="D57" s="114">
        <f t="shared" si="3"/>
        <v>0</v>
      </c>
      <c r="E57" s="114">
        <f t="shared" si="4"/>
        <v>0</v>
      </c>
      <c r="F57" s="114">
        <f t="shared" si="5"/>
        <v>0</v>
      </c>
      <c r="G57" s="114">
        <v>0</v>
      </c>
      <c r="H57" s="114">
        <f t="shared" si="6"/>
        <v>0</v>
      </c>
      <c r="I57" s="114">
        <f t="shared" si="7"/>
        <v>0</v>
      </c>
      <c r="J57" s="114">
        <f t="shared" si="8"/>
        <v>0</v>
      </c>
      <c r="K57" s="114">
        <f t="shared" si="9"/>
        <v>0</v>
      </c>
      <c r="L57" s="114">
        <v>0</v>
      </c>
    </row>
    <row r="58" spans="1:12">
      <c r="A58" s="113">
        <v>53</v>
      </c>
      <c r="B58" s="114">
        <v>0</v>
      </c>
      <c r="C58" s="114">
        <f t="shared" si="2"/>
        <v>0</v>
      </c>
      <c r="D58" s="114">
        <f t="shared" si="3"/>
        <v>0</v>
      </c>
      <c r="E58" s="114">
        <f t="shared" si="4"/>
        <v>0</v>
      </c>
      <c r="F58" s="114">
        <f t="shared" si="5"/>
        <v>0</v>
      </c>
      <c r="G58" s="114">
        <v>0</v>
      </c>
      <c r="H58" s="114">
        <f t="shared" si="6"/>
        <v>0</v>
      </c>
      <c r="I58" s="114">
        <f t="shared" si="7"/>
        <v>0</v>
      </c>
      <c r="J58" s="114">
        <f t="shared" si="8"/>
        <v>0</v>
      </c>
      <c r="K58" s="114">
        <f t="shared" si="9"/>
        <v>0</v>
      </c>
      <c r="L58" s="114">
        <v>0</v>
      </c>
    </row>
    <row r="59" spans="1:12">
      <c r="A59" s="113">
        <v>54</v>
      </c>
      <c r="B59" s="114">
        <v>0</v>
      </c>
      <c r="C59" s="114">
        <f t="shared" si="2"/>
        <v>0</v>
      </c>
      <c r="D59" s="114">
        <f t="shared" si="3"/>
        <v>0</v>
      </c>
      <c r="E59" s="114">
        <f t="shared" si="4"/>
        <v>0</v>
      </c>
      <c r="F59" s="114">
        <f t="shared" si="5"/>
        <v>0</v>
      </c>
      <c r="G59" s="114">
        <v>0</v>
      </c>
      <c r="H59" s="114">
        <f t="shared" si="6"/>
        <v>0</v>
      </c>
      <c r="I59" s="114">
        <f t="shared" si="7"/>
        <v>0</v>
      </c>
      <c r="J59" s="114">
        <f t="shared" si="8"/>
        <v>0</v>
      </c>
      <c r="K59" s="114">
        <f t="shared" si="9"/>
        <v>0</v>
      </c>
      <c r="L59" s="114">
        <v>0</v>
      </c>
    </row>
    <row r="60" spans="1:12">
      <c r="A60" s="113">
        <v>55</v>
      </c>
      <c r="B60" s="114">
        <v>0</v>
      </c>
      <c r="C60" s="114">
        <f t="shared" si="2"/>
        <v>0</v>
      </c>
      <c r="D60" s="114">
        <f t="shared" si="3"/>
        <v>0</v>
      </c>
      <c r="E60" s="114">
        <f t="shared" si="4"/>
        <v>0</v>
      </c>
      <c r="F60" s="114">
        <f t="shared" si="5"/>
        <v>0</v>
      </c>
      <c r="G60" s="114">
        <v>0</v>
      </c>
      <c r="H60" s="114">
        <f t="shared" si="6"/>
        <v>0</v>
      </c>
      <c r="I60" s="114">
        <f t="shared" si="7"/>
        <v>0</v>
      </c>
      <c r="J60" s="114">
        <f t="shared" si="8"/>
        <v>0</v>
      </c>
      <c r="K60" s="114">
        <f t="shared" si="9"/>
        <v>0</v>
      </c>
      <c r="L60" s="114">
        <v>0</v>
      </c>
    </row>
    <row r="61" spans="1:12">
      <c r="A61" s="113">
        <v>56</v>
      </c>
      <c r="B61" s="114">
        <v>0</v>
      </c>
      <c r="C61" s="114">
        <f t="shared" si="2"/>
        <v>0</v>
      </c>
      <c r="D61" s="114">
        <f t="shared" si="3"/>
        <v>0</v>
      </c>
      <c r="E61" s="114">
        <f t="shared" si="4"/>
        <v>0</v>
      </c>
      <c r="F61" s="114">
        <f t="shared" si="5"/>
        <v>0</v>
      </c>
      <c r="G61" s="114">
        <v>0</v>
      </c>
      <c r="H61" s="114">
        <f t="shared" si="6"/>
        <v>0</v>
      </c>
      <c r="I61" s="114">
        <f t="shared" si="7"/>
        <v>0</v>
      </c>
      <c r="J61" s="114">
        <f t="shared" si="8"/>
        <v>0</v>
      </c>
      <c r="K61" s="114">
        <f t="shared" si="9"/>
        <v>0</v>
      </c>
      <c r="L61" s="114">
        <v>0</v>
      </c>
    </row>
    <row r="62" spans="1:12">
      <c r="A62" s="113">
        <v>57</v>
      </c>
      <c r="B62" s="114">
        <v>0</v>
      </c>
      <c r="C62" s="114">
        <f t="shared" si="2"/>
        <v>0</v>
      </c>
      <c r="D62" s="114">
        <f t="shared" si="3"/>
        <v>0</v>
      </c>
      <c r="E62" s="114">
        <f t="shared" si="4"/>
        <v>0</v>
      </c>
      <c r="F62" s="114">
        <f t="shared" si="5"/>
        <v>0</v>
      </c>
      <c r="G62" s="114">
        <v>0</v>
      </c>
      <c r="H62" s="114">
        <f t="shared" si="6"/>
        <v>0</v>
      </c>
      <c r="I62" s="114">
        <f t="shared" si="7"/>
        <v>0</v>
      </c>
      <c r="J62" s="114">
        <f t="shared" si="8"/>
        <v>0</v>
      </c>
      <c r="K62" s="114">
        <f t="shared" si="9"/>
        <v>0</v>
      </c>
      <c r="L62" s="114">
        <v>0</v>
      </c>
    </row>
    <row r="63" spans="1:12">
      <c r="A63" s="113">
        <v>58</v>
      </c>
      <c r="B63" s="114">
        <v>0</v>
      </c>
      <c r="C63" s="114">
        <f t="shared" si="2"/>
        <v>0</v>
      </c>
      <c r="D63" s="114">
        <f t="shared" si="3"/>
        <v>0</v>
      </c>
      <c r="E63" s="114">
        <f t="shared" si="4"/>
        <v>0</v>
      </c>
      <c r="F63" s="114">
        <f t="shared" si="5"/>
        <v>0</v>
      </c>
      <c r="G63" s="114">
        <v>0</v>
      </c>
      <c r="H63" s="114">
        <f t="shared" si="6"/>
        <v>0</v>
      </c>
      <c r="I63" s="114">
        <f t="shared" si="7"/>
        <v>0</v>
      </c>
      <c r="J63" s="114">
        <f t="shared" si="8"/>
        <v>0</v>
      </c>
      <c r="K63" s="114">
        <f t="shared" si="9"/>
        <v>0</v>
      </c>
      <c r="L63" s="114">
        <v>0</v>
      </c>
    </row>
    <row r="64" spans="1:12">
      <c r="A64" s="113">
        <v>59</v>
      </c>
      <c r="B64" s="114">
        <v>0</v>
      </c>
      <c r="C64" s="114">
        <f t="shared" si="2"/>
        <v>0</v>
      </c>
      <c r="D64" s="114">
        <f t="shared" si="3"/>
        <v>0</v>
      </c>
      <c r="E64" s="114">
        <f t="shared" si="4"/>
        <v>0</v>
      </c>
      <c r="F64" s="114">
        <f t="shared" si="5"/>
        <v>0</v>
      </c>
      <c r="G64" s="114">
        <v>0</v>
      </c>
      <c r="H64" s="114">
        <f t="shared" si="6"/>
        <v>0</v>
      </c>
      <c r="I64" s="114">
        <f t="shared" si="7"/>
        <v>0</v>
      </c>
      <c r="J64" s="114">
        <f t="shared" si="8"/>
        <v>0</v>
      </c>
      <c r="K64" s="114">
        <f t="shared" si="9"/>
        <v>0</v>
      </c>
      <c r="L64" s="114">
        <v>0</v>
      </c>
    </row>
    <row r="65" spans="1:12">
      <c r="A65" s="113">
        <v>60</v>
      </c>
      <c r="B65" s="114">
        <v>0</v>
      </c>
      <c r="C65" s="114">
        <f t="shared" si="2"/>
        <v>0</v>
      </c>
      <c r="D65" s="114">
        <f t="shared" si="3"/>
        <v>0</v>
      </c>
      <c r="E65" s="114">
        <f t="shared" si="4"/>
        <v>0</v>
      </c>
      <c r="F65" s="114">
        <f t="shared" si="5"/>
        <v>0</v>
      </c>
      <c r="G65" s="114">
        <v>0</v>
      </c>
      <c r="H65" s="114">
        <f t="shared" si="6"/>
        <v>0</v>
      </c>
      <c r="I65" s="114">
        <f t="shared" si="7"/>
        <v>0</v>
      </c>
      <c r="J65" s="114">
        <f t="shared" si="8"/>
        <v>0</v>
      </c>
      <c r="K65" s="114">
        <f t="shared" si="9"/>
        <v>0</v>
      </c>
      <c r="L65" s="114">
        <v>0</v>
      </c>
    </row>
    <row r="66" spans="1:12">
      <c r="A66" s="113">
        <v>61</v>
      </c>
      <c r="B66" s="114">
        <v>0</v>
      </c>
      <c r="C66" s="114">
        <f t="shared" si="2"/>
        <v>0</v>
      </c>
      <c r="D66" s="114">
        <f t="shared" si="3"/>
        <v>0</v>
      </c>
      <c r="E66" s="114">
        <f t="shared" si="4"/>
        <v>0</v>
      </c>
      <c r="F66" s="114">
        <f t="shared" si="5"/>
        <v>0</v>
      </c>
      <c r="G66" s="114">
        <v>0</v>
      </c>
      <c r="H66" s="114">
        <f t="shared" si="6"/>
        <v>0</v>
      </c>
      <c r="I66" s="114">
        <f t="shared" si="7"/>
        <v>0</v>
      </c>
      <c r="J66" s="114">
        <f t="shared" si="8"/>
        <v>0</v>
      </c>
      <c r="K66" s="114">
        <f t="shared" si="9"/>
        <v>0</v>
      </c>
      <c r="L66" s="114">
        <v>0</v>
      </c>
    </row>
    <row r="67" spans="1:12">
      <c r="A67" s="113">
        <v>62</v>
      </c>
      <c r="B67" s="114">
        <v>0</v>
      </c>
      <c r="C67" s="114">
        <f t="shared" si="2"/>
        <v>0</v>
      </c>
      <c r="D67" s="114">
        <f t="shared" si="3"/>
        <v>0</v>
      </c>
      <c r="E67" s="114">
        <f t="shared" si="4"/>
        <v>0</v>
      </c>
      <c r="F67" s="114">
        <f t="shared" si="5"/>
        <v>0</v>
      </c>
      <c r="G67" s="114">
        <v>0</v>
      </c>
      <c r="H67" s="114">
        <f t="shared" si="6"/>
        <v>0</v>
      </c>
      <c r="I67" s="114">
        <f t="shared" si="7"/>
        <v>0</v>
      </c>
      <c r="J67" s="114">
        <f t="shared" si="8"/>
        <v>0</v>
      </c>
      <c r="K67" s="114">
        <f t="shared" si="9"/>
        <v>0</v>
      </c>
      <c r="L67" s="114">
        <v>0</v>
      </c>
    </row>
    <row r="68" spans="1:12">
      <c r="A68" s="113">
        <v>63</v>
      </c>
      <c r="B68" s="114">
        <v>0</v>
      </c>
      <c r="C68" s="114">
        <f t="shared" si="2"/>
        <v>0</v>
      </c>
      <c r="D68" s="114">
        <f t="shared" si="3"/>
        <v>0</v>
      </c>
      <c r="E68" s="114">
        <f t="shared" si="4"/>
        <v>0</v>
      </c>
      <c r="F68" s="114">
        <f t="shared" si="5"/>
        <v>0</v>
      </c>
      <c r="G68" s="114">
        <v>0</v>
      </c>
      <c r="H68" s="114">
        <f t="shared" si="6"/>
        <v>0</v>
      </c>
      <c r="I68" s="114">
        <f t="shared" si="7"/>
        <v>0</v>
      </c>
      <c r="J68" s="114">
        <f t="shared" si="8"/>
        <v>0</v>
      </c>
      <c r="K68" s="114">
        <f t="shared" si="9"/>
        <v>0</v>
      </c>
      <c r="L68" s="114">
        <v>0</v>
      </c>
    </row>
    <row r="69" spans="1:12">
      <c r="A69" s="113">
        <v>64</v>
      </c>
      <c r="B69" s="114">
        <v>0</v>
      </c>
      <c r="C69" s="114">
        <f t="shared" si="2"/>
        <v>0</v>
      </c>
      <c r="D69" s="114">
        <f t="shared" si="3"/>
        <v>0</v>
      </c>
      <c r="E69" s="114">
        <f t="shared" si="4"/>
        <v>0</v>
      </c>
      <c r="F69" s="114">
        <f t="shared" si="5"/>
        <v>0</v>
      </c>
      <c r="G69" s="114">
        <v>0</v>
      </c>
      <c r="H69" s="114">
        <f t="shared" si="6"/>
        <v>0</v>
      </c>
      <c r="I69" s="114">
        <f t="shared" si="7"/>
        <v>0</v>
      </c>
      <c r="J69" s="114">
        <f t="shared" si="8"/>
        <v>0</v>
      </c>
      <c r="K69" s="114">
        <f t="shared" si="9"/>
        <v>0</v>
      </c>
      <c r="L69" s="114">
        <v>0</v>
      </c>
    </row>
    <row r="70" spans="1:12">
      <c r="A70" s="113">
        <v>65</v>
      </c>
      <c r="B70" s="114">
        <v>0</v>
      </c>
      <c r="C70" s="114">
        <f t="shared" ref="C70:C105" si="10">B70+(G70-B70)/5</f>
        <v>0</v>
      </c>
      <c r="D70" s="114">
        <f t="shared" ref="D70:D105" si="11">C70+(G70-B70)/5</f>
        <v>0</v>
      </c>
      <c r="E70" s="114">
        <f t="shared" ref="E70:E105" si="12">D70+(G70-B70)/5</f>
        <v>0</v>
      </c>
      <c r="F70" s="114">
        <f t="shared" ref="F70:F105" si="13">E70+(G70-B70)/5</f>
        <v>0</v>
      </c>
      <c r="G70" s="114">
        <v>0</v>
      </c>
      <c r="H70" s="114">
        <f t="shared" ref="H70:H105" si="14">G70+(L70-G70)/5</f>
        <v>0</v>
      </c>
      <c r="I70" s="114">
        <f t="shared" ref="I70:I105" si="15">H70+(L70-G70)/5</f>
        <v>0</v>
      </c>
      <c r="J70" s="114">
        <f t="shared" ref="J70:J105" si="16">I70+(L70-G70)/5</f>
        <v>0</v>
      </c>
      <c r="K70" s="114">
        <f t="shared" ref="K70:K105" si="17">J70+(L70-G70)/5</f>
        <v>0</v>
      </c>
      <c r="L70" s="114">
        <v>0</v>
      </c>
    </row>
    <row r="71" spans="1:12">
      <c r="A71" s="113">
        <v>66</v>
      </c>
      <c r="B71" s="114">
        <v>0</v>
      </c>
      <c r="C71" s="114">
        <f t="shared" si="10"/>
        <v>0</v>
      </c>
      <c r="D71" s="114">
        <f t="shared" si="11"/>
        <v>0</v>
      </c>
      <c r="E71" s="114">
        <f t="shared" si="12"/>
        <v>0</v>
      </c>
      <c r="F71" s="114">
        <f t="shared" si="13"/>
        <v>0</v>
      </c>
      <c r="G71" s="114">
        <v>0</v>
      </c>
      <c r="H71" s="114">
        <f t="shared" si="14"/>
        <v>0</v>
      </c>
      <c r="I71" s="114">
        <f t="shared" si="15"/>
        <v>0</v>
      </c>
      <c r="J71" s="114">
        <f t="shared" si="16"/>
        <v>0</v>
      </c>
      <c r="K71" s="114">
        <f t="shared" si="17"/>
        <v>0</v>
      </c>
      <c r="L71" s="114">
        <v>0</v>
      </c>
    </row>
    <row r="72" spans="1:12">
      <c r="A72" s="113">
        <v>67</v>
      </c>
      <c r="B72" s="114">
        <v>0</v>
      </c>
      <c r="C72" s="114">
        <f t="shared" si="10"/>
        <v>0</v>
      </c>
      <c r="D72" s="114">
        <f t="shared" si="11"/>
        <v>0</v>
      </c>
      <c r="E72" s="114">
        <f t="shared" si="12"/>
        <v>0</v>
      </c>
      <c r="F72" s="114">
        <f t="shared" si="13"/>
        <v>0</v>
      </c>
      <c r="G72" s="114">
        <v>0</v>
      </c>
      <c r="H72" s="114">
        <f t="shared" si="14"/>
        <v>0</v>
      </c>
      <c r="I72" s="114">
        <f t="shared" si="15"/>
        <v>0</v>
      </c>
      <c r="J72" s="114">
        <f t="shared" si="16"/>
        <v>0</v>
      </c>
      <c r="K72" s="114">
        <f t="shared" si="17"/>
        <v>0</v>
      </c>
      <c r="L72" s="114">
        <v>0</v>
      </c>
    </row>
    <row r="73" spans="1:12">
      <c r="A73" s="113">
        <v>68</v>
      </c>
      <c r="B73" s="114">
        <v>0</v>
      </c>
      <c r="C73" s="114">
        <f t="shared" si="10"/>
        <v>0</v>
      </c>
      <c r="D73" s="114">
        <f t="shared" si="11"/>
        <v>0</v>
      </c>
      <c r="E73" s="114">
        <f t="shared" si="12"/>
        <v>0</v>
      </c>
      <c r="F73" s="114">
        <f t="shared" si="13"/>
        <v>0</v>
      </c>
      <c r="G73" s="114">
        <v>0</v>
      </c>
      <c r="H73" s="114">
        <f t="shared" si="14"/>
        <v>0</v>
      </c>
      <c r="I73" s="114">
        <f t="shared" si="15"/>
        <v>0</v>
      </c>
      <c r="J73" s="114">
        <f t="shared" si="16"/>
        <v>0</v>
      </c>
      <c r="K73" s="114">
        <f t="shared" si="17"/>
        <v>0</v>
      </c>
      <c r="L73" s="114">
        <v>0</v>
      </c>
    </row>
    <row r="74" spans="1:12">
      <c r="A74" s="113">
        <v>69</v>
      </c>
      <c r="B74" s="114">
        <v>0</v>
      </c>
      <c r="C74" s="114">
        <f t="shared" si="10"/>
        <v>0</v>
      </c>
      <c r="D74" s="114">
        <f t="shared" si="11"/>
        <v>0</v>
      </c>
      <c r="E74" s="114">
        <f t="shared" si="12"/>
        <v>0</v>
      </c>
      <c r="F74" s="114">
        <f t="shared" si="13"/>
        <v>0</v>
      </c>
      <c r="G74" s="114">
        <v>0</v>
      </c>
      <c r="H74" s="114">
        <f t="shared" si="14"/>
        <v>0</v>
      </c>
      <c r="I74" s="114">
        <f t="shared" si="15"/>
        <v>0</v>
      </c>
      <c r="J74" s="114">
        <f t="shared" si="16"/>
        <v>0</v>
      </c>
      <c r="K74" s="114">
        <f t="shared" si="17"/>
        <v>0</v>
      </c>
      <c r="L74" s="114">
        <v>0</v>
      </c>
    </row>
    <row r="75" spans="1:12">
      <c r="A75" s="113">
        <v>70</v>
      </c>
      <c r="B75" s="114">
        <v>0</v>
      </c>
      <c r="C75" s="114">
        <f t="shared" si="10"/>
        <v>0</v>
      </c>
      <c r="D75" s="114">
        <f t="shared" si="11"/>
        <v>0</v>
      </c>
      <c r="E75" s="114">
        <f t="shared" si="12"/>
        <v>0</v>
      </c>
      <c r="F75" s="114">
        <f t="shared" si="13"/>
        <v>0</v>
      </c>
      <c r="G75" s="114">
        <v>0</v>
      </c>
      <c r="H75" s="114">
        <f t="shared" si="14"/>
        <v>0</v>
      </c>
      <c r="I75" s="114">
        <f t="shared" si="15"/>
        <v>0</v>
      </c>
      <c r="J75" s="114">
        <f t="shared" si="16"/>
        <v>0</v>
      </c>
      <c r="K75" s="114">
        <f t="shared" si="17"/>
        <v>0</v>
      </c>
      <c r="L75" s="114">
        <v>0</v>
      </c>
    </row>
    <row r="76" spans="1:12">
      <c r="A76" s="113">
        <v>71</v>
      </c>
      <c r="B76" s="114">
        <v>0</v>
      </c>
      <c r="C76" s="114">
        <f t="shared" si="10"/>
        <v>0</v>
      </c>
      <c r="D76" s="114">
        <f t="shared" si="11"/>
        <v>0</v>
      </c>
      <c r="E76" s="114">
        <f t="shared" si="12"/>
        <v>0</v>
      </c>
      <c r="F76" s="114">
        <f t="shared" si="13"/>
        <v>0</v>
      </c>
      <c r="G76" s="114">
        <v>0</v>
      </c>
      <c r="H76" s="114">
        <f t="shared" si="14"/>
        <v>0</v>
      </c>
      <c r="I76" s="114">
        <f t="shared" si="15"/>
        <v>0</v>
      </c>
      <c r="J76" s="114">
        <f t="shared" si="16"/>
        <v>0</v>
      </c>
      <c r="K76" s="114">
        <f t="shared" si="17"/>
        <v>0</v>
      </c>
      <c r="L76" s="114">
        <v>0</v>
      </c>
    </row>
    <row r="77" spans="1:12">
      <c r="A77" s="113">
        <v>72</v>
      </c>
      <c r="B77" s="114">
        <v>0</v>
      </c>
      <c r="C77" s="114">
        <f t="shared" si="10"/>
        <v>0</v>
      </c>
      <c r="D77" s="114">
        <f t="shared" si="11"/>
        <v>0</v>
      </c>
      <c r="E77" s="114">
        <f t="shared" si="12"/>
        <v>0</v>
      </c>
      <c r="F77" s="114">
        <f t="shared" si="13"/>
        <v>0</v>
      </c>
      <c r="G77" s="114">
        <v>0</v>
      </c>
      <c r="H77" s="114">
        <f t="shared" si="14"/>
        <v>0</v>
      </c>
      <c r="I77" s="114">
        <f t="shared" si="15"/>
        <v>0</v>
      </c>
      <c r="J77" s="114">
        <f t="shared" si="16"/>
        <v>0</v>
      </c>
      <c r="K77" s="114">
        <f t="shared" si="17"/>
        <v>0</v>
      </c>
      <c r="L77" s="114">
        <v>0</v>
      </c>
    </row>
    <row r="78" spans="1:12">
      <c r="A78" s="113">
        <v>73</v>
      </c>
      <c r="B78" s="114">
        <v>0</v>
      </c>
      <c r="C78" s="114">
        <f t="shared" si="10"/>
        <v>0</v>
      </c>
      <c r="D78" s="114">
        <f t="shared" si="11"/>
        <v>0</v>
      </c>
      <c r="E78" s="114">
        <f t="shared" si="12"/>
        <v>0</v>
      </c>
      <c r="F78" s="114">
        <f t="shared" si="13"/>
        <v>0</v>
      </c>
      <c r="G78" s="114">
        <v>0</v>
      </c>
      <c r="H78" s="114">
        <f t="shared" si="14"/>
        <v>0</v>
      </c>
      <c r="I78" s="114">
        <f t="shared" si="15"/>
        <v>0</v>
      </c>
      <c r="J78" s="114">
        <f t="shared" si="16"/>
        <v>0</v>
      </c>
      <c r="K78" s="114">
        <f t="shared" si="17"/>
        <v>0</v>
      </c>
      <c r="L78" s="114">
        <v>0</v>
      </c>
    </row>
    <row r="79" spans="1:12">
      <c r="A79" s="113">
        <v>74</v>
      </c>
      <c r="B79" s="114">
        <v>0</v>
      </c>
      <c r="C79" s="114">
        <f t="shared" si="10"/>
        <v>0</v>
      </c>
      <c r="D79" s="114">
        <f t="shared" si="11"/>
        <v>0</v>
      </c>
      <c r="E79" s="114">
        <f t="shared" si="12"/>
        <v>0</v>
      </c>
      <c r="F79" s="114">
        <f t="shared" si="13"/>
        <v>0</v>
      </c>
      <c r="G79" s="114">
        <v>0</v>
      </c>
      <c r="H79" s="114">
        <f t="shared" si="14"/>
        <v>0</v>
      </c>
      <c r="I79" s="114">
        <f t="shared" si="15"/>
        <v>0</v>
      </c>
      <c r="J79" s="114">
        <f t="shared" si="16"/>
        <v>0</v>
      </c>
      <c r="K79" s="114">
        <f t="shared" si="17"/>
        <v>0</v>
      </c>
      <c r="L79" s="114">
        <v>0</v>
      </c>
    </row>
    <row r="80" spans="1:12">
      <c r="A80" s="113">
        <v>75</v>
      </c>
      <c r="B80" s="114">
        <v>0</v>
      </c>
      <c r="C80" s="114">
        <f t="shared" si="10"/>
        <v>0</v>
      </c>
      <c r="D80" s="114">
        <f t="shared" si="11"/>
        <v>0</v>
      </c>
      <c r="E80" s="114">
        <f t="shared" si="12"/>
        <v>0</v>
      </c>
      <c r="F80" s="114">
        <f t="shared" si="13"/>
        <v>0</v>
      </c>
      <c r="G80" s="114">
        <v>0</v>
      </c>
      <c r="H80" s="114">
        <f t="shared" si="14"/>
        <v>0</v>
      </c>
      <c r="I80" s="114">
        <f t="shared" si="15"/>
        <v>0</v>
      </c>
      <c r="J80" s="114">
        <f t="shared" si="16"/>
        <v>0</v>
      </c>
      <c r="K80" s="114">
        <f t="shared" si="17"/>
        <v>0</v>
      </c>
      <c r="L80" s="114">
        <v>0</v>
      </c>
    </row>
    <row r="81" spans="1:12">
      <c r="A81" s="113">
        <v>76</v>
      </c>
      <c r="B81" s="114">
        <v>0</v>
      </c>
      <c r="C81" s="114">
        <f t="shared" si="10"/>
        <v>0</v>
      </c>
      <c r="D81" s="114">
        <f t="shared" si="11"/>
        <v>0</v>
      </c>
      <c r="E81" s="114">
        <f t="shared" si="12"/>
        <v>0</v>
      </c>
      <c r="F81" s="114">
        <f t="shared" si="13"/>
        <v>0</v>
      </c>
      <c r="G81" s="114">
        <v>0</v>
      </c>
      <c r="H81" s="114">
        <f t="shared" si="14"/>
        <v>0</v>
      </c>
      <c r="I81" s="114">
        <f t="shared" si="15"/>
        <v>0</v>
      </c>
      <c r="J81" s="114">
        <f t="shared" si="16"/>
        <v>0</v>
      </c>
      <c r="K81" s="114">
        <f t="shared" si="17"/>
        <v>0</v>
      </c>
      <c r="L81" s="114">
        <v>0</v>
      </c>
    </row>
    <row r="82" spans="1:12">
      <c r="A82" s="113">
        <v>77</v>
      </c>
      <c r="B82" s="114">
        <v>0</v>
      </c>
      <c r="C82" s="114">
        <f t="shared" si="10"/>
        <v>0</v>
      </c>
      <c r="D82" s="114">
        <f t="shared" si="11"/>
        <v>0</v>
      </c>
      <c r="E82" s="114">
        <f t="shared" si="12"/>
        <v>0</v>
      </c>
      <c r="F82" s="114">
        <f t="shared" si="13"/>
        <v>0</v>
      </c>
      <c r="G82" s="114">
        <v>0</v>
      </c>
      <c r="H82" s="114">
        <f t="shared" si="14"/>
        <v>0</v>
      </c>
      <c r="I82" s="114">
        <f t="shared" si="15"/>
        <v>0</v>
      </c>
      <c r="J82" s="114">
        <f t="shared" si="16"/>
        <v>0</v>
      </c>
      <c r="K82" s="114">
        <f t="shared" si="17"/>
        <v>0</v>
      </c>
      <c r="L82" s="114">
        <v>0</v>
      </c>
    </row>
    <row r="83" spans="1:12">
      <c r="A83" s="113">
        <v>78</v>
      </c>
      <c r="B83" s="114">
        <v>0</v>
      </c>
      <c r="C83" s="114">
        <f t="shared" si="10"/>
        <v>0</v>
      </c>
      <c r="D83" s="114">
        <f t="shared" si="11"/>
        <v>0</v>
      </c>
      <c r="E83" s="114">
        <f t="shared" si="12"/>
        <v>0</v>
      </c>
      <c r="F83" s="114">
        <f t="shared" si="13"/>
        <v>0</v>
      </c>
      <c r="G83" s="114">
        <v>0</v>
      </c>
      <c r="H83" s="114">
        <f t="shared" si="14"/>
        <v>0</v>
      </c>
      <c r="I83" s="114">
        <f t="shared" si="15"/>
        <v>0</v>
      </c>
      <c r="J83" s="114">
        <f t="shared" si="16"/>
        <v>0</v>
      </c>
      <c r="K83" s="114">
        <f t="shared" si="17"/>
        <v>0</v>
      </c>
      <c r="L83" s="114">
        <v>0</v>
      </c>
    </row>
    <row r="84" spans="1:12">
      <c r="A84" s="113">
        <v>79</v>
      </c>
      <c r="B84" s="114">
        <v>0</v>
      </c>
      <c r="C84" s="114">
        <f t="shared" si="10"/>
        <v>0</v>
      </c>
      <c r="D84" s="114">
        <f t="shared" si="11"/>
        <v>0</v>
      </c>
      <c r="E84" s="114">
        <f t="shared" si="12"/>
        <v>0</v>
      </c>
      <c r="F84" s="114">
        <f t="shared" si="13"/>
        <v>0</v>
      </c>
      <c r="G84" s="114">
        <v>0</v>
      </c>
      <c r="H84" s="114">
        <f t="shared" si="14"/>
        <v>0</v>
      </c>
      <c r="I84" s="114">
        <f t="shared" si="15"/>
        <v>0</v>
      </c>
      <c r="J84" s="114">
        <f t="shared" si="16"/>
        <v>0</v>
      </c>
      <c r="K84" s="114">
        <f t="shared" si="17"/>
        <v>0</v>
      </c>
      <c r="L84" s="114">
        <v>0</v>
      </c>
    </row>
    <row r="85" spans="1:12">
      <c r="A85" s="113">
        <v>80</v>
      </c>
      <c r="B85" s="114">
        <v>0</v>
      </c>
      <c r="C85" s="114">
        <f t="shared" si="10"/>
        <v>0</v>
      </c>
      <c r="D85" s="114">
        <f t="shared" si="11"/>
        <v>0</v>
      </c>
      <c r="E85" s="114">
        <f t="shared" si="12"/>
        <v>0</v>
      </c>
      <c r="F85" s="114">
        <f t="shared" si="13"/>
        <v>0</v>
      </c>
      <c r="G85" s="114">
        <v>0</v>
      </c>
      <c r="H85" s="114">
        <f t="shared" si="14"/>
        <v>0</v>
      </c>
      <c r="I85" s="114">
        <f t="shared" si="15"/>
        <v>0</v>
      </c>
      <c r="J85" s="114">
        <f t="shared" si="16"/>
        <v>0</v>
      </c>
      <c r="K85" s="114">
        <f t="shared" si="17"/>
        <v>0</v>
      </c>
      <c r="L85" s="114">
        <v>0</v>
      </c>
    </row>
    <row r="86" spans="1:12">
      <c r="A86" s="113">
        <v>81</v>
      </c>
      <c r="B86" s="114">
        <v>0</v>
      </c>
      <c r="C86" s="114">
        <f t="shared" si="10"/>
        <v>0</v>
      </c>
      <c r="D86" s="114">
        <f t="shared" si="11"/>
        <v>0</v>
      </c>
      <c r="E86" s="114">
        <f t="shared" si="12"/>
        <v>0</v>
      </c>
      <c r="F86" s="114">
        <f t="shared" si="13"/>
        <v>0</v>
      </c>
      <c r="G86" s="114">
        <v>0</v>
      </c>
      <c r="H86" s="114">
        <f t="shared" si="14"/>
        <v>0</v>
      </c>
      <c r="I86" s="114">
        <f t="shared" si="15"/>
        <v>0</v>
      </c>
      <c r="J86" s="114">
        <f t="shared" si="16"/>
        <v>0</v>
      </c>
      <c r="K86" s="114">
        <f t="shared" si="17"/>
        <v>0</v>
      </c>
      <c r="L86" s="114">
        <v>0</v>
      </c>
    </row>
    <row r="87" spans="1:12">
      <c r="A87" s="113">
        <v>82</v>
      </c>
      <c r="B87" s="114">
        <v>0</v>
      </c>
      <c r="C87" s="114">
        <f t="shared" si="10"/>
        <v>0</v>
      </c>
      <c r="D87" s="114">
        <f t="shared" si="11"/>
        <v>0</v>
      </c>
      <c r="E87" s="114">
        <f t="shared" si="12"/>
        <v>0</v>
      </c>
      <c r="F87" s="114">
        <f t="shared" si="13"/>
        <v>0</v>
      </c>
      <c r="G87" s="114">
        <v>0</v>
      </c>
      <c r="H87" s="114">
        <f t="shared" si="14"/>
        <v>0</v>
      </c>
      <c r="I87" s="114">
        <f t="shared" si="15"/>
        <v>0</v>
      </c>
      <c r="J87" s="114">
        <f t="shared" si="16"/>
        <v>0</v>
      </c>
      <c r="K87" s="114">
        <f t="shared" si="17"/>
        <v>0</v>
      </c>
      <c r="L87" s="114">
        <v>0</v>
      </c>
    </row>
    <row r="88" spans="1:12">
      <c r="A88" s="113">
        <v>83</v>
      </c>
      <c r="B88" s="114">
        <v>0</v>
      </c>
      <c r="C88" s="114">
        <f t="shared" si="10"/>
        <v>0</v>
      </c>
      <c r="D88" s="114">
        <f t="shared" si="11"/>
        <v>0</v>
      </c>
      <c r="E88" s="114">
        <f t="shared" si="12"/>
        <v>0</v>
      </c>
      <c r="F88" s="114">
        <f t="shared" si="13"/>
        <v>0</v>
      </c>
      <c r="G88" s="114">
        <v>0</v>
      </c>
      <c r="H88" s="114">
        <f t="shared" si="14"/>
        <v>0</v>
      </c>
      <c r="I88" s="114">
        <f t="shared" si="15"/>
        <v>0</v>
      </c>
      <c r="J88" s="114">
        <f t="shared" si="16"/>
        <v>0</v>
      </c>
      <c r="K88" s="114">
        <f t="shared" si="17"/>
        <v>0</v>
      </c>
      <c r="L88" s="114">
        <v>0</v>
      </c>
    </row>
    <row r="89" spans="1:12">
      <c r="A89" s="113">
        <v>84</v>
      </c>
      <c r="B89" s="114">
        <v>0</v>
      </c>
      <c r="C89" s="114">
        <f t="shared" si="10"/>
        <v>0</v>
      </c>
      <c r="D89" s="114">
        <f t="shared" si="11"/>
        <v>0</v>
      </c>
      <c r="E89" s="114">
        <f t="shared" si="12"/>
        <v>0</v>
      </c>
      <c r="F89" s="114">
        <f t="shared" si="13"/>
        <v>0</v>
      </c>
      <c r="G89" s="114">
        <v>0</v>
      </c>
      <c r="H89" s="114">
        <f t="shared" si="14"/>
        <v>0</v>
      </c>
      <c r="I89" s="114">
        <f t="shared" si="15"/>
        <v>0</v>
      </c>
      <c r="J89" s="114">
        <f t="shared" si="16"/>
        <v>0</v>
      </c>
      <c r="K89" s="114">
        <f t="shared" si="17"/>
        <v>0</v>
      </c>
      <c r="L89" s="114">
        <v>0</v>
      </c>
    </row>
    <row r="90" spans="1:12">
      <c r="A90" s="113">
        <v>85</v>
      </c>
      <c r="B90" s="114">
        <v>0</v>
      </c>
      <c r="C90" s="114">
        <f t="shared" si="10"/>
        <v>0</v>
      </c>
      <c r="D90" s="114">
        <f t="shared" si="11"/>
        <v>0</v>
      </c>
      <c r="E90" s="114">
        <f t="shared" si="12"/>
        <v>0</v>
      </c>
      <c r="F90" s="114">
        <f t="shared" si="13"/>
        <v>0</v>
      </c>
      <c r="G90" s="114">
        <v>0</v>
      </c>
      <c r="H90" s="114">
        <f t="shared" si="14"/>
        <v>0</v>
      </c>
      <c r="I90" s="114">
        <f t="shared" si="15"/>
        <v>0</v>
      </c>
      <c r="J90" s="114">
        <f t="shared" si="16"/>
        <v>0</v>
      </c>
      <c r="K90" s="114">
        <f t="shared" si="17"/>
        <v>0</v>
      </c>
      <c r="L90" s="114">
        <v>0</v>
      </c>
    </row>
    <row r="91" spans="1:12">
      <c r="A91" s="113">
        <v>86</v>
      </c>
      <c r="B91" s="114">
        <v>0</v>
      </c>
      <c r="C91" s="114">
        <f t="shared" si="10"/>
        <v>0</v>
      </c>
      <c r="D91" s="114">
        <f t="shared" si="11"/>
        <v>0</v>
      </c>
      <c r="E91" s="114">
        <f t="shared" si="12"/>
        <v>0</v>
      </c>
      <c r="F91" s="114">
        <f t="shared" si="13"/>
        <v>0</v>
      </c>
      <c r="G91" s="114">
        <v>0</v>
      </c>
      <c r="H91" s="114">
        <f t="shared" si="14"/>
        <v>0</v>
      </c>
      <c r="I91" s="114">
        <f t="shared" si="15"/>
        <v>0</v>
      </c>
      <c r="J91" s="114">
        <f t="shared" si="16"/>
        <v>0</v>
      </c>
      <c r="K91" s="114">
        <f t="shared" si="17"/>
        <v>0</v>
      </c>
      <c r="L91" s="114">
        <v>0</v>
      </c>
    </row>
    <row r="92" spans="1:12">
      <c r="A92" s="113">
        <v>87</v>
      </c>
      <c r="B92" s="114">
        <v>0</v>
      </c>
      <c r="C92" s="114">
        <f t="shared" si="10"/>
        <v>0</v>
      </c>
      <c r="D92" s="114">
        <f t="shared" si="11"/>
        <v>0</v>
      </c>
      <c r="E92" s="114">
        <f t="shared" si="12"/>
        <v>0</v>
      </c>
      <c r="F92" s="114">
        <f t="shared" si="13"/>
        <v>0</v>
      </c>
      <c r="G92" s="114">
        <v>0</v>
      </c>
      <c r="H92" s="114">
        <f t="shared" si="14"/>
        <v>0</v>
      </c>
      <c r="I92" s="114">
        <f t="shared" si="15"/>
        <v>0</v>
      </c>
      <c r="J92" s="114">
        <f t="shared" si="16"/>
        <v>0</v>
      </c>
      <c r="K92" s="114">
        <f t="shared" si="17"/>
        <v>0</v>
      </c>
      <c r="L92" s="114">
        <v>0</v>
      </c>
    </row>
    <row r="93" spans="1:12">
      <c r="A93" s="113">
        <v>88</v>
      </c>
      <c r="B93" s="114">
        <v>0</v>
      </c>
      <c r="C93" s="114">
        <f t="shared" si="10"/>
        <v>0</v>
      </c>
      <c r="D93" s="114">
        <f t="shared" si="11"/>
        <v>0</v>
      </c>
      <c r="E93" s="114">
        <f t="shared" si="12"/>
        <v>0</v>
      </c>
      <c r="F93" s="114">
        <f t="shared" si="13"/>
        <v>0</v>
      </c>
      <c r="G93" s="114">
        <v>0</v>
      </c>
      <c r="H93" s="114">
        <f t="shared" si="14"/>
        <v>0</v>
      </c>
      <c r="I93" s="114">
        <f t="shared" si="15"/>
        <v>0</v>
      </c>
      <c r="J93" s="114">
        <f t="shared" si="16"/>
        <v>0</v>
      </c>
      <c r="K93" s="114">
        <f t="shared" si="17"/>
        <v>0</v>
      </c>
      <c r="L93" s="114">
        <v>0</v>
      </c>
    </row>
    <row r="94" spans="1:12">
      <c r="A94" s="113">
        <v>89</v>
      </c>
      <c r="B94" s="114">
        <v>0</v>
      </c>
      <c r="C94" s="114">
        <f t="shared" si="10"/>
        <v>0</v>
      </c>
      <c r="D94" s="114">
        <f t="shared" si="11"/>
        <v>0</v>
      </c>
      <c r="E94" s="114">
        <f t="shared" si="12"/>
        <v>0</v>
      </c>
      <c r="F94" s="114">
        <f t="shared" si="13"/>
        <v>0</v>
      </c>
      <c r="G94" s="114">
        <v>0</v>
      </c>
      <c r="H94" s="114">
        <f t="shared" si="14"/>
        <v>0</v>
      </c>
      <c r="I94" s="114">
        <f t="shared" si="15"/>
        <v>0</v>
      </c>
      <c r="J94" s="114">
        <f t="shared" si="16"/>
        <v>0</v>
      </c>
      <c r="K94" s="114">
        <f t="shared" si="17"/>
        <v>0</v>
      </c>
      <c r="L94" s="114">
        <v>0</v>
      </c>
    </row>
    <row r="95" spans="1:12">
      <c r="A95" s="113">
        <v>90</v>
      </c>
      <c r="B95" s="114">
        <v>0</v>
      </c>
      <c r="C95" s="114">
        <f t="shared" si="10"/>
        <v>0</v>
      </c>
      <c r="D95" s="114">
        <f t="shared" si="11"/>
        <v>0</v>
      </c>
      <c r="E95" s="114">
        <f t="shared" si="12"/>
        <v>0</v>
      </c>
      <c r="F95" s="114">
        <f t="shared" si="13"/>
        <v>0</v>
      </c>
      <c r="G95" s="114">
        <v>0</v>
      </c>
      <c r="H95" s="114">
        <f t="shared" si="14"/>
        <v>0</v>
      </c>
      <c r="I95" s="114">
        <f t="shared" si="15"/>
        <v>0</v>
      </c>
      <c r="J95" s="114">
        <f t="shared" si="16"/>
        <v>0</v>
      </c>
      <c r="K95" s="114">
        <f t="shared" si="17"/>
        <v>0</v>
      </c>
      <c r="L95" s="114">
        <v>0</v>
      </c>
    </row>
    <row r="96" spans="1:12">
      <c r="A96" s="113">
        <v>91</v>
      </c>
      <c r="B96" s="114">
        <v>0</v>
      </c>
      <c r="C96" s="114">
        <f t="shared" si="10"/>
        <v>0</v>
      </c>
      <c r="D96" s="114">
        <f t="shared" si="11"/>
        <v>0</v>
      </c>
      <c r="E96" s="114">
        <f t="shared" si="12"/>
        <v>0</v>
      </c>
      <c r="F96" s="114">
        <f t="shared" si="13"/>
        <v>0</v>
      </c>
      <c r="G96" s="114">
        <v>0</v>
      </c>
      <c r="H96" s="114">
        <f t="shared" si="14"/>
        <v>0</v>
      </c>
      <c r="I96" s="114">
        <f t="shared" si="15"/>
        <v>0</v>
      </c>
      <c r="J96" s="114">
        <f t="shared" si="16"/>
        <v>0</v>
      </c>
      <c r="K96" s="114">
        <f t="shared" si="17"/>
        <v>0</v>
      </c>
      <c r="L96" s="114">
        <v>0</v>
      </c>
    </row>
    <row r="97" spans="1:12">
      <c r="A97" s="113">
        <v>92</v>
      </c>
      <c r="B97" s="114">
        <v>0</v>
      </c>
      <c r="C97" s="114">
        <f t="shared" si="10"/>
        <v>0</v>
      </c>
      <c r="D97" s="114">
        <f t="shared" si="11"/>
        <v>0</v>
      </c>
      <c r="E97" s="114">
        <f t="shared" si="12"/>
        <v>0</v>
      </c>
      <c r="F97" s="114">
        <f t="shared" si="13"/>
        <v>0</v>
      </c>
      <c r="G97" s="114">
        <v>0</v>
      </c>
      <c r="H97" s="114">
        <f t="shared" si="14"/>
        <v>0</v>
      </c>
      <c r="I97" s="114">
        <f t="shared" si="15"/>
        <v>0</v>
      </c>
      <c r="J97" s="114">
        <f t="shared" si="16"/>
        <v>0</v>
      </c>
      <c r="K97" s="114">
        <f t="shared" si="17"/>
        <v>0</v>
      </c>
      <c r="L97" s="114">
        <v>0</v>
      </c>
    </row>
    <row r="98" spans="1:12">
      <c r="A98" s="113">
        <v>93</v>
      </c>
      <c r="B98" s="114">
        <v>0</v>
      </c>
      <c r="C98" s="114">
        <f t="shared" si="10"/>
        <v>0</v>
      </c>
      <c r="D98" s="114">
        <f t="shared" si="11"/>
        <v>0</v>
      </c>
      <c r="E98" s="114">
        <f t="shared" si="12"/>
        <v>0</v>
      </c>
      <c r="F98" s="114">
        <f t="shared" si="13"/>
        <v>0</v>
      </c>
      <c r="G98" s="114">
        <v>0</v>
      </c>
      <c r="H98" s="114">
        <f t="shared" si="14"/>
        <v>0</v>
      </c>
      <c r="I98" s="114">
        <f t="shared" si="15"/>
        <v>0</v>
      </c>
      <c r="J98" s="114">
        <f t="shared" si="16"/>
        <v>0</v>
      </c>
      <c r="K98" s="114">
        <f t="shared" si="17"/>
        <v>0</v>
      </c>
      <c r="L98" s="114">
        <v>0</v>
      </c>
    </row>
    <row r="99" spans="1:12">
      <c r="A99" s="113">
        <v>94</v>
      </c>
      <c r="B99" s="114">
        <v>0</v>
      </c>
      <c r="C99" s="114">
        <f t="shared" si="10"/>
        <v>0</v>
      </c>
      <c r="D99" s="114">
        <f t="shared" si="11"/>
        <v>0</v>
      </c>
      <c r="E99" s="114">
        <f t="shared" si="12"/>
        <v>0</v>
      </c>
      <c r="F99" s="114">
        <f t="shared" si="13"/>
        <v>0</v>
      </c>
      <c r="G99" s="114">
        <v>0</v>
      </c>
      <c r="H99" s="114">
        <f t="shared" si="14"/>
        <v>0</v>
      </c>
      <c r="I99" s="114">
        <f t="shared" si="15"/>
        <v>0</v>
      </c>
      <c r="J99" s="114">
        <f t="shared" si="16"/>
        <v>0</v>
      </c>
      <c r="K99" s="114">
        <f t="shared" si="17"/>
        <v>0</v>
      </c>
      <c r="L99" s="114">
        <v>0</v>
      </c>
    </row>
    <row r="100" spans="1:12">
      <c r="A100" s="113">
        <v>95</v>
      </c>
      <c r="B100" s="114">
        <v>0</v>
      </c>
      <c r="C100" s="114">
        <f t="shared" si="10"/>
        <v>0</v>
      </c>
      <c r="D100" s="114">
        <f t="shared" si="11"/>
        <v>0</v>
      </c>
      <c r="E100" s="114">
        <f t="shared" si="12"/>
        <v>0</v>
      </c>
      <c r="F100" s="114">
        <f t="shared" si="13"/>
        <v>0</v>
      </c>
      <c r="G100" s="114">
        <v>0</v>
      </c>
      <c r="H100" s="114">
        <f t="shared" si="14"/>
        <v>0</v>
      </c>
      <c r="I100" s="114">
        <f t="shared" si="15"/>
        <v>0</v>
      </c>
      <c r="J100" s="114">
        <f t="shared" si="16"/>
        <v>0</v>
      </c>
      <c r="K100" s="114">
        <f t="shared" si="17"/>
        <v>0</v>
      </c>
      <c r="L100" s="114">
        <v>0</v>
      </c>
    </row>
    <row r="101" spans="1:12">
      <c r="A101" s="113">
        <v>96</v>
      </c>
      <c r="B101" s="114">
        <v>0</v>
      </c>
      <c r="C101" s="114">
        <f t="shared" si="10"/>
        <v>0</v>
      </c>
      <c r="D101" s="114">
        <f t="shared" si="11"/>
        <v>0</v>
      </c>
      <c r="E101" s="114">
        <f t="shared" si="12"/>
        <v>0</v>
      </c>
      <c r="F101" s="114">
        <f t="shared" si="13"/>
        <v>0</v>
      </c>
      <c r="G101" s="114">
        <v>0</v>
      </c>
      <c r="H101" s="114">
        <f t="shared" si="14"/>
        <v>0</v>
      </c>
      <c r="I101" s="114">
        <f t="shared" si="15"/>
        <v>0</v>
      </c>
      <c r="J101" s="114">
        <f t="shared" si="16"/>
        <v>0</v>
      </c>
      <c r="K101" s="114">
        <f t="shared" si="17"/>
        <v>0</v>
      </c>
      <c r="L101" s="114">
        <v>0</v>
      </c>
    </row>
    <row r="102" spans="1:12">
      <c r="A102" s="113">
        <v>97</v>
      </c>
      <c r="B102" s="114">
        <v>0</v>
      </c>
      <c r="C102" s="114">
        <f t="shared" si="10"/>
        <v>0</v>
      </c>
      <c r="D102" s="114">
        <f t="shared" si="11"/>
        <v>0</v>
      </c>
      <c r="E102" s="114">
        <f t="shared" si="12"/>
        <v>0</v>
      </c>
      <c r="F102" s="114">
        <f t="shared" si="13"/>
        <v>0</v>
      </c>
      <c r="G102" s="114">
        <v>0</v>
      </c>
      <c r="H102" s="114">
        <f t="shared" si="14"/>
        <v>0</v>
      </c>
      <c r="I102" s="114">
        <f t="shared" si="15"/>
        <v>0</v>
      </c>
      <c r="J102" s="114">
        <f t="shared" si="16"/>
        <v>0</v>
      </c>
      <c r="K102" s="114">
        <f t="shared" si="17"/>
        <v>0</v>
      </c>
      <c r="L102" s="114">
        <v>0</v>
      </c>
    </row>
    <row r="103" spans="1:12">
      <c r="A103" s="113">
        <v>98</v>
      </c>
      <c r="B103" s="114">
        <v>0</v>
      </c>
      <c r="C103" s="114">
        <f t="shared" si="10"/>
        <v>0</v>
      </c>
      <c r="D103" s="114">
        <f t="shared" si="11"/>
        <v>0</v>
      </c>
      <c r="E103" s="114">
        <f t="shared" si="12"/>
        <v>0</v>
      </c>
      <c r="F103" s="114">
        <f t="shared" si="13"/>
        <v>0</v>
      </c>
      <c r="G103" s="114">
        <v>0</v>
      </c>
      <c r="H103" s="114">
        <f t="shared" si="14"/>
        <v>0</v>
      </c>
      <c r="I103" s="114">
        <f t="shared" si="15"/>
        <v>0</v>
      </c>
      <c r="J103" s="114">
        <f t="shared" si="16"/>
        <v>0</v>
      </c>
      <c r="K103" s="114">
        <f t="shared" si="17"/>
        <v>0</v>
      </c>
      <c r="L103" s="114">
        <v>0</v>
      </c>
    </row>
    <row r="104" spans="1:12">
      <c r="A104" s="113">
        <v>99</v>
      </c>
      <c r="B104" s="114">
        <v>0</v>
      </c>
      <c r="C104" s="114">
        <f t="shared" si="10"/>
        <v>0</v>
      </c>
      <c r="D104" s="114">
        <f t="shared" si="11"/>
        <v>0</v>
      </c>
      <c r="E104" s="114">
        <f t="shared" si="12"/>
        <v>0</v>
      </c>
      <c r="F104" s="114">
        <f t="shared" si="13"/>
        <v>0</v>
      </c>
      <c r="G104" s="114">
        <v>0</v>
      </c>
      <c r="H104" s="114">
        <f t="shared" si="14"/>
        <v>0</v>
      </c>
      <c r="I104" s="114">
        <f t="shared" si="15"/>
        <v>0</v>
      </c>
      <c r="J104" s="114">
        <f t="shared" si="16"/>
        <v>0</v>
      </c>
      <c r="K104" s="114">
        <f t="shared" si="17"/>
        <v>0</v>
      </c>
      <c r="L104" s="114">
        <v>0</v>
      </c>
    </row>
    <row r="105" spans="1:12">
      <c r="A105" s="113">
        <v>100</v>
      </c>
      <c r="B105" s="114">
        <v>0</v>
      </c>
      <c r="C105" s="114">
        <f t="shared" si="10"/>
        <v>0</v>
      </c>
      <c r="D105" s="114">
        <f t="shared" si="11"/>
        <v>0</v>
      </c>
      <c r="E105" s="114">
        <f t="shared" si="12"/>
        <v>0</v>
      </c>
      <c r="F105" s="114">
        <f t="shared" si="13"/>
        <v>0</v>
      </c>
      <c r="G105" s="114">
        <v>0</v>
      </c>
      <c r="H105" s="114">
        <f t="shared" si="14"/>
        <v>0</v>
      </c>
      <c r="I105" s="114">
        <f t="shared" si="15"/>
        <v>0</v>
      </c>
      <c r="J105" s="114">
        <f t="shared" si="16"/>
        <v>0</v>
      </c>
      <c r="K105" s="114">
        <f t="shared" si="17"/>
        <v>0</v>
      </c>
      <c r="L105" s="114">
        <v>0</v>
      </c>
    </row>
  </sheetData>
  <sheetProtection password="CC3D" sheet="1" objects="1" scenarios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showGridLines="0" workbookViewId="0">
      <selection activeCell="D11" sqref="D11"/>
    </sheetView>
  </sheetViews>
  <sheetFormatPr defaultRowHeight="14.25"/>
  <cols>
    <col min="1" max="1" width="14.375" style="4" customWidth="1"/>
    <col min="2" max="2" width="14.625" style="9" customWidth="1"/>
    <col min="3" max="3" width="10.125" style="9" customWidth="1"/>
    <col min="4" max="10" width="10.125" style="4" customWidth="1"/>
  </cols>
  <sheetData>
    <row r="1" spans="1:10">
      <c r="A1" s="115" t="s">
        <v>78</v>
      </c>
      <c r="B1" s="1"/>
      <c r="C1" s="2"/>
      <c r="D1" s="3"/>
    </row>
    <row r="2" spans="1:10">
      <c r="C2" s="6"/>
      <c r="E2" s="6"/>
      <c r="F2" s="6"/>
      <c r="G2" s="6"/>
      <c r="H2" s="6"/>
      <c r="I2" s="6"/>
      <c r="J2" s="6"/>
    </row>
    <row r="3" spans="1:10">
      <c r="A3" s="5" t="s">
        <v>79</v>
      </c>
      <c r="B3" s="7"/>
      <c r="C3" s="7"/>
      <c r="E3" s="6"/>
      <c r="F3" s="6"/>
      <c r="G3" s="6"/>
      <c r="H3" s="6"/>
      <c r="I3" s="6"/>
      <c r="J3" s="6"/>
    </row>
    <row r="4" spans="1:10">
      <c r="A4" s="5"/>
      <c r="B4" s="7"/>
      <c r="C4" s="7"/>
      <c r="E4" s="6"/>
      <c r="F4" s="6"/>
      <c r="G4" s="6"/>
      <c r="H4" s="6"/>
      <c r="I4" s="6"/>
      <c r="J4" s="6"/>
    </row>
    <row r="5" spans="1:10">
      <c r="A5" s="116" t="s">
        <v>82</v>
      </c>
      <c r="B5" s="120" t="s">
        <v>80</v>
      </c>
      <c r="C5" s="117"/>
      <c r="D5" s="117"/>
      <c r="E5" s="118" t="s">
        <v>81</v>
      </c>
      <c r="F5" s="118"/>
      <c r="G5" s="118"/>
      <c r="H5" s="118" t="s">
        <v>81</v>
      </c>
      <c r="I5" s="118"/>
      <c r="J5" s="118"/>
    </row>
    <row r="6" spans="1:10">
      <c r="A6" s="116"/>
      <c r="B6" s="121">
        <f ca="1">Population!$C$4</f>
        <v>2553</v>
      </c>
      <c r="C6" s="119"/>
      <c r="D6" s="119"/>
      <c r="E6" s="119">
        <f ca="1">B6+5</f>
        <v>2558</v>
      </c>
      <c r="F6" s="119"/>
      <c r="G6" s="119"/>
      <c r="H6" s="119">
        <f ca="1">E6+5</f>
        <v>2563</v>
      </c>
      <c r="I6" s="119"/>
      <c r="J6" s="119"/>
    </row>
    <row r="7" spans="1:10">
      <c r="A7" s="116"/>
      <c r="B7" s="121">
        <f ca="1">B6-543</f>
        <v>2010</v>
      </c>
      <c r="C7" s="119"/>
      <c r="D7" s="119"/>
      <c r="E7" s="119">
        <f ca="1">E6-543</f>
        <v>2015</v>
      </c>
      <c r="F7" s="119"/>
      <c r="G7" s="119"/>
      <c r="H7" s="119">
        <f ca="1">H6-543</f>
        <v>2020</v>
      </c>
      <c r="I7" s="119"/>
      <c r="J7" s="119"/>
    </row>
    <row r="8" spans="1:10">
      <c r="A8" s="122">
        <v>15</v>
      </c>
      <c r="B8" s="123">
        <f>C8/SUM($C$8:$C$12)*SUM($D$8:$D$12)</f>
        <v>1.1904000000000133E-3</v>
      </c>
      <c r="C8" s="124">
        <f>MAX(D8,0)</f>
        <v>1.1904000000000133E-3</v>
      </c>
      <c r="D8" s="124">
        <f>0.3616*5*'Ass Fert'!C9-0.2768*5*'Ass Fert'!C10+0.1488*5*'Ass Fert'!C11-0.0336*5*'Ass Fert'!C12</f>
        <v>1.1904000000000133E-3</v>
      </c>
      <c r="E8" s="125">
        <f>F8/SUM($F$8:$F$12)*SUM($G$8:$G$12)</f>
        <v>1.6461599999999993E-2</v>
      </c>
      <c r="F8" s="124">
        <f>MAX(G8,0)</f>
        <v>1.6461599999999993E-2</v>
      </c>
      <c r="G8" s="126">
        <f>0.3616*5*'Ass Fert'!D9-0.2768*5*'Ass Fert'!D10+0.1488*5*'Ass Fert'!D11-0.0336*5*'Ass Fert'!D12</f>
        <v>1.6461599999999993E-2</v>
      </c>
      <c r="H8" s="123">
        <f>I8/SUM(I$8:I$12)*SUM(J$8:J$12)</f>
        <v>2.4856000000000097E-3</v>
      </c>
      <c r="I8" s="124">
        <f t="shared" ref="I8:I42" si="0">MAX(J8,0)</f>
        <v>2.4856000000000097E-3</v>
      </c>
      <c r="J8" s="126">
        <f>0.3616*5*'Ass Fert'!E9-0.2768*5*'Ass Fert'!E10+0.1488*5*'Ass Fert'!E11-0.0336*5*'Ass Fert'!E12</f>
        <v>2.4856000000000097E-3</v>
      </c>
    </row>
    <row r="9" spans="1:10">
      <c r="A9" s="127">
        <f t="shared" ref="A9:A42" si="1">A8+1</f>
        <v>16</v>
      </c>
      <c r="B9" s="128">
        <f>C9/SUM($C$8:$C$12)*SUM($D$8:$D$12)</f>
        <v>1.4440000000000034E-3</v>
      </c>
      <c r="C9" s="129">
        <f t="shared" ref="C9:C40" si="2">MAX(D9,0)</f>
        <v>1.4440000000000034E-3</v>
      </c>
      <c r="D9" s="130">
        <f>0.264*5*'Ass Fert'!C9-0.096*5*'Ass Fert'!C10+0.04*5*'Ass Fert'!C11-0.008*5*'Ass Fert'!C12</f>
        <v>1.4440000000000034E-3</v>
      </c>
      <c r="E9" s="131">
        <f>F9/SUM($F$8:$F$12)*SUM($G$8:$G$12)</f>
        <v>1.2716000000000007E-2</v>
      </c>
      <c r="F9" s="129">
        <f t="shared" ref="F9:F40" si="3">MAX(G9,0)</f>
        <v>1.2716000000000009E-2</v>
      </c>
      <c r="G9" s="132">
        <f>0.264*5*'Ass Fert'!D9-0.096*5*'Ass Fert'!D10+0.04*5*'Ass Fert'!D11-0.008*5*'Ass Fert'!D12</f>
        <v>1.2716000000000009E-2</v>
      </c>
      <c r="H9" s="128">
        <f>I9/SUM(I$8:I$12)*SUM(J$8:J$12)</f>
        <v>2.6879999999999981E-3</v>
      </c>
      <c r="I9" s="129">
        <f t="shared" si="0"/>
        <v>2.6879999999999981E-3</v>
      </c>
      <c r="J9" s="132">
        <f>0.264*5*'Ass Fert'!E9-0.096*5*'Ass Fert'!E10+0.04*5*'Ass Fert'!E11-0.008*5*'Ass Fert'!E12</f>
        <v>2.6879999999999981E-3</v>
      </c>
    </row>
    <row r="10" spans="1:10">
      <c r="A10" s="127">
        <f t="shared" si="1"/>
        <v>17</v>
      </c>
      <c r="B10" s="128">
        <f>C10/SUM($C$8:$C$12)*SUM($D$8:$D$12)</f>
        <v>6.1319999999999994E-3</v>
      </c>
      <c r="C10" s="129">
        <f t="shared" si="2"/>
        <v>6.1319999999999994E-3</v>
      </c>
      <c r="D10" s="130">
        <f>0.184*5*'Ass Fert'!C9+0.04*5*'Ass Fert'!C10-0.032*5*'Ass Fert'!C11+0.008*5*'Ass Fert'!C12</f>
        <v>6.1319999999999994E-3</v>
      </c>
      <c r="E10" s="131">
        <f>F10/SUM($F$8:$F$12)*SUM($G$8:$G$12)</f>
        <v>1.4428000000000003E-2</v>
      </c>
      <c r="F10" s="129">
        <f t="shared" si="3"/>
        <v>1.4428000000000003E-2</v>
      </c>
      <c r="G10" s="132">
        <f>0.184*5*'Ass Fert'!D9+0.04*5*'Ass Fert'!D10-0.032*5*'Ass Fert'!D11+0.008*5*'Ass Fert'!D12</f>
        <v>1.4428000000000003E-2</v>
      </c>
      <c r="H10" s="128">
        <f>I10/SUM(I$8:I$12)*SUM(J$8:J$12)</f>
        <v>7.9319999999999998E-3</v>
      </c>
      <c r="I10" s="129">
        <f t="shared" si="0"/>
        <v>7.9319999999999998E-3</v>
      </c>
      <c r="J10" s="132">
        <f>0.184*5*'Ass Fert'!E9+0.04*5*'Ass Fert'!E10-0.032*5*'Ass Fert'!E11+0.008*5*'Ass Fert'!E12</f>
        <v>7.9319999999999998E-3</v>
      </c>
    </row>
    <row r="11" spans="1:10">
      <c r="A11" s="127">
        <f t="shared" si="1"/>
        <v>18</v>
      </c>
      <c r="B11" s="128">
        <f>C11/SUM($C$8:$C$12)*SUM($D$8:$D$12)</f>
        <v>1.4488000000000003E-2</v>
      </c>
      <c r="C11" s="129">
        <f t="shared" si="2"/>
        <v>1.4488000000000003E-2</v>
      </c>
      <c r="D11" s="130">
        <f>0.12*5*'Ass Fert'!C9+0.136*5*'Ass Fert'!C10-0.072*5*'Ass Fert'!C11+0.016*5*'Ass Fert'!C12</f>
        <v>1.4488000000000003E-2</v>
      </c>
      <c r="E11" s="131">
        <f>F11/SUM($F$8:$F$12)*SUM($G$8:$G$12)</f>
        <v>2.0712000000000008E-2</v>
      </c>
      <c r="F11" s="129">
        <f t="shared" si="3"/>
        <v>2.0712000000000008E-2</v>
      </c>
      <c r="G11" s="132">
        <f>0.12*5*'Ass Fert'!D9+0.136*5*'Ass Fert'!D10-0.072*5*'Ass Fert'!D11+0.016*5*'Ass Fert'!D12</f>
        <v>2.0712000000000008E-2</v>
      </c>
      <c r="H11" s="128">
        <f>I11/SUM(I$8:I$12)*SUM(J$8:J$12)</f>
        <v>1.7344000000000009E-2</v>
      </c>
      <c r="I11" s="129">
        <f t="shared" si="0"/>
        <v>1.7344000000000009E-2</v>
      </c>
      <c r="J11" s="132">
        <f>0.12*5*'Ass Fert'!E9+0.136*5*'Ass Fert'!E10-0.072*5*'Ass Fert'!E11+0.016*5*'Ass Fert'!E12</f>
        <v>1.7344000000000009E-2</v>
      </c>
    </row>
    <row r="12" spans="1:10">
      <c r="A12" s="127">
        <f t="shared" si="1"/>
        <v>19</v>
      </c>
      <c r="B12" s="128">
        <f>C12/SUM($C$8:$C$12)*SUM($D$8:$D$12)</f>
        <v>2.5745599999999997E-2</v>
      </c>
      <c r="C12" s="129">
        <f t="shared" si="2"/>
        <v>2.5745599999999997E-2</v>
      </c>
      <c r="D12" s="130">
        <f>0.0704*5*'Ass Fert'!C9+0.1968*5*'Ass Fert'!C10-0.0848*5*'Ass Fert'!C11+0.0176*5*'Ass Fert'!C12</f>
        <v>2.5745599999999997E-2</v>
      </c>
      <c r="E12" s="131">
        <f>F12/SUM($F$8:$F$12)*SUM($G$8:$G$12)</f>
        <v>3.0682399999999992E-2</v>
      </c>
      <c r="F12" s="129">
        <f t="shared" si="3"/>
        <v>3.0682399999999992E-2</v>
      </c>
      <c r="G12" s="132">
        <f>0.0704*5*'Ass Fert'!D9+0.1968*5*'Ass Fert'!D10-0.0848*5*'Ass Fert'!D11+0.0176*5*'Ass Fert'!D12</f>
        <v>3.0682399999999992E-2</v>
      </c>
      <c r="H12" s="128">
        <f>I12/SUM(I$8:I$12)*SUM(J$8:J$12)</f>
        <v>3.0050400000000005E-2</v>
      </c>
      <c r="I12" s="129">
        <f t="shared" si="0"/>
        <v>3.0050400000000005E-2</v>
      </c>
      <c r="J12" s="132">
        <f>0.0704*5*'Ass Fert'!E9+0.1968*5*'Ass Fert'!E10-0.0848*5*'Ass Fert'!E11+0.0176*5*'Ass Fert'!E12</f>
        <v>3.0050400000000005E-2</v>
      </c>
    </row>
    <row r="13" spans="1:10">
      <c r="A13" s="127">
        <f t="shared" si="1"/>
        <v>20</v>
      </c>
      <c r="B13" s="128">
        <f>C13/SUM($C$13:$C$17)*SUM($D$13:$D$17)</f>
        <v>3.9138400000000011E-2</v>
      </c>
      <c r="C13" s="129">
        <f t="shared" si="2"/>
        <v>3.9138400000000011E-2</v>
      </c>
      <c r="D13" s="130">
        <f>0.0336*5*'Ass Fert'!C9+0.2272*5*'Ass Fert'!C10-0.0752*5*'Ass Fert'!C11+0.0144*5*'Ass Fert'!C12</f>
        <v>3.9138400000000011E-2</v>
      </c>
      <c r="E13" s="131">
        <f>F13/SUM($F$13:$F$17)*SUM($G$13:$G$17)</f>
        <v>4.3453599999999995E-2</v>
      </c>
      <c r="F13" s="129">
        <f t="shared" si="3"/>
        <v>4.3453599999999995E-2</v>
      </c>
      <c r="G13" s="132">
        <f>0.0336*5*'Ass Fert'!D9+0.2272*5*'Ass Fert'!D10-0.0752*5*'Ass Fert'!D11+0.0144*5*'Ass Fert'!D12</f>
        <v>4.3453599999999995E-2</v>
      </c>
      <c r="H13" s="128">
        <f>I13/SUM(I$13:I$17)*SUM(J$13:J$17)</f>
        <v>4.5177600000000005E-2</v>
      </c>
      <c r="I13" s="129">
        <f t="shared" si="0"/>
        <v>4.5177600000000005E-2</v>
      </c>
      <c r="J13" s="132">
        <f>0.0336*5*'Ass Fert'!E9+0.2272*5*'Ass Fert'!E10-0.0752*5*'Ass Fert'!E11+0.0144*5*'Ass Fert'!E12</f>
        <v>4.5177600000000005E-2</v>
      </c>
    </row>
    <row r="14" spans="1:10">
      <c r="A14" s="127">
        <f t="shared" si="1"/>
        <v>21</v>
      </c>
      <c r="B14" s="128">
        <f>C14/SUM($C$13:$C$17)*SUM($D$13:$D$17)</f>
        <v>5.390000000000001E-2</v>
      </c>
      <c r="C14" s="129">
        <f t="shared" si="2"/>
        <v>5.390000000000001E-2</v>
      </c>
      <c r="D14" s="130">
        <f>0.008*5*'Ass Fert'!C9+0.232*5*'Ass Fert'!C10-0.048*5*'Ass Fert'!C11+0.008*5*'Ass Fert'!C12</f>
        <v>5.390000000000001E-2</v>
      </c>
      <c r="E14" s="131">
        <f>F14/SUM($F$13:$F$17)*SUM($G$13:$G$17)</f>
        <v>5.8139999999999997E-2</v>
      </c>
      <c r="F14" s="129">
        <f t="shared" si="3"/>
        <v>5.8139999999999997E-2</v>
      </c>
      <c r="G14" s="132">
        <f>0.008*5*'Ass Fert'!D9+0.232*5*'Ass Fert'!D10-0.048*5*'Ass Fert'!D11+0.008*5*'Ass Fert'!D12</f>
        <v>5.8139999999999997E-2</v>
      </c>
      <c r="H14" s="128">
        <f>I14/SUM(I$13:I$17)*SUM(J$13:J$17)</f>
        <v>6.1852000000000011E-2</v>
      </c>
      <c r="I14" s="129">
        <f t="shared" si="0"/>
        <v>6.1852000000000011E-2</v>
      </c>
      <c r="J14" s="132">
        <f>0.008*5*'Ass Fert'!E9+0.232*5*'Ass Fert'!E10-0.048*5*'Ass Fert'!E11+0.008*5*'Ass Fert'!E12</f>
        <v>6.1852000000000011E-2</v>
      </c>
    </row>
    <row r="15" spans="1:10">
      <c r="A15" s="127">
        <f t="shared" si="1"/>
        <v>22</v>
      </c>
      <c r="B15" s="128">
        <f>C15/SUM($C$13:$C$17)*SUM($D$13:$D$17)</f>
        <v>6.9263999999999992E-2</v>
      </c>
      <c r="C15" s="129">
        <f t="shared" si="2"/>
        <v>6.9263999999999992E-2</v>
      </c>
      <c r="D15" s="130">
        <f>-0.008*5*'Ass Fert'!C9+0.216*5*'Ass Fert'!C10-0.008*5*'Ass Fert'!C11</f>
        <v>6.9263999999999992E-2</v>
      </c>
      <c r="E15" s="131">
        <f>F15/SUM($F$13:$F$17)*SUM($G$13:$G$17)</f>
        <v>7.3856000000000005E-2</v>
      </c>
      <c r="F15" s="129">
        <f t="shared" si="3"/>
        <v>7.3856000000000005E-2</v>
      </c>
      <c r="G15" s="132">
        <f>-0.008*5*'Ass Fert'!D9+0.216*5*'Ass Fert'!D10-0.008*5*'Ass Fert'!D11</f>
        <v>7.3856000000000005E-2</v>
      </c>
      <c r="H15" s="128">
        <f>I15/SUM(I$13:I$17)*SUM(J$13:J$17)</f>
        <v>7.9200000000000007E-2</v>
      </c>
      <c r="I15" s="129">
        <f t="shared" si="0"/>
        <v>7.9200000000000007E-2</v>
      </c>
      <c r="J15" s="132">
        <f>-0.008*5*'Ass Fert'!E9+0.216*5*'Ass Fert'!E10-0.008*5*'Ass Fert'!E11</f>
        <v>7.9200000000000007E-2</v>
      </c>
    </row>
    <row r="16" spans="1:10">
      <c r="A16" s="127">
        <f t="shared" si="1"/>
        <v>23</v>
      </c>
      <c r="B16" s="128">
        <f>C16/SUM($C$13:$C$17)*SUM($D$13:$D$17)</f>
        <v>8.446399999999997E-2</v>
      </c>
      <c r="C16" s="129">
        <f t="shared" si="2"/>
        <v>8.446399999999997E-2</v>
      </c>
      <c r="D16" s="130">
        <f>-0.016*5*'Ass Fert'!C9+0.184*5*'Ass Fert'!C10+0.04*5*'Ass Fert'!C11-0.008*5*'Ass Fert'!C12</f>
        <v>8.446399999999997E-2</v>
      </c>
      <c r="E16" s="131">
        <f>F16/SUM($F$13:$F$17)*SUM($G$13:$G$17)</f>
        <v>8.971599999999999E-2</v>
      </c>
      <c r="F16" s="129">
        <f t="shared" si="3"/>
        <v>8.971599999999999E-2</v>
      </c>
      <c r="G16" s="132">
        <f>-0.016*5*'Ass Fert'!D9+0.184*5*'Ass Fert'!D10+0.04*5*'Ass Fert'!D11-0.008*5*'Ass Fert'!D12</f>
        <v>8.971599999999999E-2</v>
      </c>
      <c r="H16" s="128">
        <f>I16/SUM(I$13:I$17)*SUM(J$13:J$17)</f>
        <v>9.6347999999999989E-2</v>
      </c>
      <c r="I16" s="129">
        <f t="shared" si="0"/>
        <v>9.6347999999999989E-2</v>
      </c>
      <c r="J16" s="132">
        <f>-0.016*5*'Ass Fert'!E9+0.184*5*'Ass Fert'!E10+0.04*5*'Ass Fert'!E11-0.008*5*'Ass Fert'!E12</f>
        <v>9.6347999999999989E-2</v>
      </c>
    </row>
    <row r="17" spans="1:10">
      <c r="A17" s="133">
        <f t="shared" si="1"/>
        <v>24</v>
      </c>
      <c r="B17" s="128">
        <f>C17/SUM($C$13:$C$17)*SUM($D$13:$D$17)</f>
        <v>9.8733599999999991E-2</v>
      </c>
      <c r="C17" s="129">
        <f t="shared" si="2"/>
        <v>9.8733599999999991E-2</v>
      </c>
      <c r="D17" s="134">
        <f>-0.0176*5*'Ass Fert'!C9+0.1408*5*'Ass Fert'!C10+0.0912*5*'Ass Fert'!C11-0.0144*5*'Ass Fert'!C12</f>
        <v>9.8733599999999991E-2</v>
      </c>
      <c r="E17" s="131">
        <f>F17/SUM($F$13:$F$17)*SUM($G$13:$G$17)</f>
        <v>0.10483440000000001</v>
      </c>
      <c r="F17" s="129">
        <f t="shared" si="3"/>
        <v>0.10483440000000001</v>
      </c>
      <c r="G17" s="135">
        <f>-0.0176*5*'Ass Fert'!D9+0.1408*5*'Ass Fert'!D10+0.0912*5*'Ass Fert'!D11-0.0144*5*'Ass Fert'!D12</f>
        <v>0.10483440000000001</v>
      </c>
      <c r="H17" s="128">
        <f>I17/SUM(I$13:I$17)*SUM(J$13:J$17)</f>
        <v>0.11242240000000002</v>
      </c>
      <c r="I17" s="129">
        <f t="shared" si="0"/>
        <v>0.11242240000000001</v>
      </c>
      <c r="J17" s="135">
        <f>-0.0176*5*'Ass Fert'!E9+0.1408*5*'Ass Fert'!E10+0.0912*5*'Ass Fert'!E11-0.0144*5*'Ass Fert'!E12</f>
        <v>0.11242240000000001</v>
      </c>
    </row>
    <row r="18" spans="1:10">
      <c r="A18" s="133">
        <f t="shared" si="1"/>
        <v>25</v>
      </c>
      <c r="B18" s="128">
        <f>C18/SUM($C$18:$C$22)*SUM($D$18:$D$22)</f>
        <v>0.11283919999999997</v>
      </c>
      <c r="C18" s="129">
        <f t="shared" si="2"/>
        <v>0.11283919999999997</v>
      </c>
      <c r="D18" s="134">
        <f>-0.0128*5*'Ass Fert'!C9+0.0848*5*'Ass Fert'!C10+0.1504*5*'Ass Fert'!C11-0.024*5*'Ass Fert'!C12+0.0016*5*'Ass Fert'!C13</f>
        <v>0.11283919999999997</v>
      </c>
      <c r="E18" s="131">
        <f>F18/SUM($F$18:$F$22)*SUM($G$18:$G$22)</f>
        <v>0.12007839999999999</v>
      </c>
      <c r="F18" s="129">
        <f t="shared" si="3"/>
        <v>0.12007839999999999</v>
      </c>
      <c r="G18" s="135">
        <f>-0.0128*5*'Ass Fert'!D9+0.0848*5*'Ass Fert'!D10+0.1504*5*'Ass Fert'!D11-0.024*5*'Ass Fert'!D12+0.0016*5*'Ass Fert'!D13</f>
        <v>0.12007839999999999</v>
      </c>
      <c r="H18" s="128">
        <f>I18/SUM(I$18:I$22)*SUM(J$18:J$22)</f>
        <v>0.12832560000000001</v>
      </c>
      <c r="I18" s="129">
        <f t="shared" si="0"/>
        <v>0.12832560000000001</v>
      </c>
      <c r="J18" s="135">
        <f>-0.0128*5*'Ass Fert'!E9+0.0848*5*'Ass Fert'!E10+0.1504*5*'Ass Fert'!E11-0.024*5*'Ass Fert'!E12+0.0016*5*'Ass Fert'!E13</f>
        <v>0.12832560000000001</v>
      </c>
    </row>
    <row r="19" spans="1:10">
      <c r="A19" s="133">
        <f t="shared" si="1"/>
        <v>26</v>
      </c>
      <c r="B19" s="128">
        <f>C19/SUM($C$18:$C$22)*SUM($D$18:$D$22)</f>
        <v>0.12754719999999997</v>
      </c>
      <c r="C19" s="129">
        <f t="shared" si="2"/>
        <v>0.12754719999999997</v>
      </c>
      <c r="D19" s="134">
        <f>-0.0016*5*'Ass Fert'!C9+0.0144*5*'Ass Fert'!C10+0.2224*5*'Ass Fert'!C11-0.0416*5*'Ass Fert'!C12+0.0064*5*'Ass Fert'!C13</f>
        <v>0.12754719999999997</v>
      </c>
      <c r="E19" s="131">
        <f>F19/SUM($F$18:$F$22)*SUM($G$18:$G$22)</f>
        <v>0.13631519999999997</v>
      </c>
      <c r="F19" s="129">
        <f t="shared" si="3"/>
        <v>0.13631519999999997</v>
      </c>
      <c r="G19" s="135">
        <f>-0.0016*5*'Ass Fert'!D9+0.0144*5*'Ass Fert'!D10+0.2224*5*'Ass Fert'!D11-0.0416*5*'Ass Fert'!D12+0.0064*5*'Ass Fert'!D13</f>
        <v>0.13631519999999997</v>
      </c>
      <c r="H19" s="128">
        <f>I19/SUM(I$18:I$22)*SUM(J$18:J$22)</f>
        <v>0.14495999999999998</v>
      </c>
      <c r="I19" s="129">
        <f t="shared" si="0"/>
        <v>0.14495999999999998</v>
      </c>
      <c r="J19" s="135">
        <f>-0.0016*5*'Ass Fert'!E9+0.0144*5*'Ass Fert'!E10+0.2224*5*'Ass Fert'!E11-0.0416*5*'Ass Fert'!E12+0.0064*5*'Ass Fert'!E13</f>
        <v>0.14495999999999998</v>
      </c>
    </row>
    <row r="20" spans="1:10">
      <c r="A20" s="133">
        <f t="shared" si="1"/>
        <v>27</v>
      </c>
      <c r="B20" s="128">
        <f>C20/SUM($C$18:$C$22)*SUM($D$18:$D$22)</f>
        <v>0.1344272</v>
      </c>
      <c r="C20" s="129">
        <f t="shared" si="2"/>
        <v>0.1344272</v>
      </c>
      <c r="D20" s="134">
        <f>0.0064*5*'Ass Fert'!C9-0.0336*5*'Ass Fert'!C10+0.2544*5*'Ass Fert'!C11-0.0336*5*'Ass Fert'!C12+0.0064*5*'Ass Fert'!C13</f>
        <v>0.1344272</v>
      </c>
      <c r="E20" s="131">
        <f>F20/SUM($F$18:$F$22)*SUM($G$18:$G$22)</f>
        <v>0.1438952</v>
      </c>
      <c r="F20" s="129">
        <f t="shared" si="3"/>
        <v>0.1438952</v>
      </c>
      <c r="G20" s="135">
        <f>0.0064*5*'Ass Fert'!D9-0.0336*5*'Ass Fert'!D10+0.2544*5*'Ass Fert'!D11-0.0336*5*'Ass Fert'!D12+0.0064*5*'Ass Fert'!D13</f>
        <v>0.1438952</v>
      </c>
      <c r="H20" s="128">
        <f>I20/SUM(I$18:I$22)*SUM(J$18:J$22)</f>
        <v>0.15257199999999999</v>
      </c>
      <c r="I20" s="129">
        <f t="shared" si="0"/>
        <v>0.15257199999999999</v>
      </c>
      <c r="J20" s="135">
        <f>0.0064*5*'Ass Fert'!E9-0.0336*5*'Ass Fert'!E10+0.2544*5*'Ass Fert'!E11-0.0336*5*'Ass Fert'!E12+0.0064*5*'Ass Fert'!E13</f>
        <v>0.15257199999999999</v>
      </c>
    </row>
    <row r="21" spans="1:10">
      <c r="A21" s="133">
        <f t="shared" si="1"/>
        <v>28</v>
      </c>
      <c r="B21" s="128">
        <f>C21/SUM($C$18:$C$22)*SUM($D$18:$D$22)</f>
        <v>0.12964719999999996</v>
      </c>
      <c r="C21" s="129">
        <f t="shared" si="2"/>
        <v>0.12964719999999996</v>
      </c>
      <c r="D21" s="134">
        <f>0.0064*5*'Ass Fert'!C9-0.0416*5*'Ass Fert'!C10+0.2224*5*'Ass Fert'!C11+0.0144*5*'Ass Fert'!C12-0.0016*5*'Ass Fert'!C13</f>
        <v>0.12964719999999996</v>
      </c>
      <c r="E21" s="131">
        <f>F21/SUM($F$18:$F$22)*SUM($G$18:$G$22)</f>
        <v>0.1384272</v>
      </c>
      <c r="F21" s="129">
        <f t="shared" si="3"/>
        <v>0.1384272</v>
      </c>
      <c r="G21" s="135">
        <f>0.0064*5*'Ass Fert'!D9-0.0416*5*'Ass Fert'!D10+0.2224*5*'Ass Fert'!D11+0.0144*5*'Ass Fert'!D12-0.0016*5*'Ass Fert'!D13</f>
        <v>0.1384272</v>
      </c>
      <c r="H21" s="128">
        <f>I21/SUM(I$18:I$22)*SUM(J$18:J$22)</f>
        <v>0.14673599999999998</v>
      </c>
      <c r="I21" s="129">
        <f t="shared" si="0"/>
        <v>0.14673599999999998</v>
      </c>
      <c r="J21" s="135">
        <f>0.0064*5*'Ass Fert'!E9-0.0416*5*'Ass Fert'!E10+0.2224*5*'Ass Fert'!E11+0.0144*5*'Ass Fert'!E12-0.0016*5*'Ass Fert'!E13</f>
        <v>0.14673599999999998</v>
      </c>
    </row>
    <row r="22" spans="1:10">
      <c r="A22" s="133">
        <f t="shared" si="1"/>
        <v>29</v>
      </c>
      <c r="B22" s="128">
        <f>C22/SUM($C$18:$C$22)*SUM($D$18:$D$22)</f>
        <v>0.11703919999999998</v>
      </c>
      <c r="C22" s="129">
        <f t="shared" si="2"/>
        <v>0.11703919999999998</v>
      </c>
      <c r="D22" s="134">
        <f>0.0016*5*'Ass Fert'!C9-0.024*5*'Ass Fert'!C10+0.1504*5*'Ass Fert'!C11+0.0848*5*'Ass Fert'!C12-0.0128*5*'Ass Fert'!C13</f>
        <v>0.11703919999999998</v>
      </c>
      <c r="E22" s="131">
        <f>F22/SUM($F$18:$F$22)*SUM($G$18:$G$22)</f>
        <v>0.12428399999999998</v>
      </c>
      <c r="F22" s="129">
        <f t="shared" si="3"/>
        <v>0.12428399999999999</v>
      </c>
      <c r="G22" s="135">
        <f>0.0016*5*'Ass Fert'!D9-0.024*5*'Ass Fert'!D10+0.1504*5*'Ass Fert'!D11+0.0848*5*'Ass Fert'!D12-0.0128*5*'Ass Fert'!D13</f>
        <v>0.12428399999999999</v>
      </c>
      <c r="H22" s="128">
        <f>I22/SUM(I$18:I$22)*SUM(J$18:J$22)</f>
        <v>0.13190640000000001</v>
      </c>
      <c r="I22" s="129">
        <f t="shared" si="0"/>
        <v>0.13190640000000001</v>
      </c>
      <c r="J22" s="135">
        <f>0.0016*5*'Ass Fert'!E9-0.024*5*'Ass Fert'!E10+0.1504*5*'Ass Fert'!E11+0.0848*5*'Ass Fert'!E12-0.0128*5*'Ass Fert'!E13</f>
        <v>0.13190640000000001</v>
      </c>
    </row>
    <row r="23" spans="1:10">
      <c r="A23" s="133">
        <f t="shared" si="1"/>
        <v>30</v>
      </c>
      <c r="B23" s="128">
        <f>C23/SUM($C$23:$C$28)*SUM($D$23:$D$28)</f>
        <v>0.10450319999999999</v>
      </c>
      <c r="C23" s="129">
        <f t="shared" si="2"/>
        <v>0.10450319999999999</v>
      </c>
      <c r="D23" s="134">
        <f>-0.0128*5*'Ass Fert'!C10+0.0848*5*'Ass Fert'!C11+0.1504*5*'Ass Fert'!C12-0.024*5*'Ass Fert'!C13+0.0016*5*'Ass Fert'!C14</f>
        <v>0.10450319999999999</v>
      </c>
      <c r="E23" s="131">
        <f>F23/SUM($F$23:$F$28)*SUM($G$23:$G$28)</f>
        <v>0.110376</v>
      </c>
      <c r="F23" s="129">
        <f t="shared" si="3"/>
        <v>0.110376</v>
      </c>
      <c r="G23" s="135">
        <f>-0.0128*5*'Ass Fert'!D10+0.0848*5*'Ass Fert'!D11+0.1504*5*'Ass Fert'!D12-0.024*5*'Ass Fert'!D13+0.0016*5*'Ass Fert'!D14</f>
        <v>0.110376</v>
      </c>
      <c r="H23" s="128">
        <f>I23/SUM(I$23:I$28)*SUM(J$23:J$28)</f>
        <v>0.1171992</v>
      </c>
      <c r="I23" s="129">
        <f t="shared" si="0"/>
        <v>0.1171992</v>
      </c>
      <c r="J23" s="135">
        <f>-0.0128*5*'Ass Fert'!E10+0.0848*5*'Ass Fert'!E11+0.1504*5*'Ass Fert'!E12-0.024*5*'Ass Fert'!E13+0.0016*5*'Ass Fert'!E14</f>
        <v>0.1171992</v>
      </c>
    </row>
    <row r="24" spans="1:10">
      <c r="A24" s="133">
        <f t="shared" si="1"/>
        <v>31</v>
      </c>
      <c r="B24" s="128">
        <f>C24/SUM($C$23:$C$28)*SUM($D$23:$D$28)</f>
        <v>9.0742399999999987E-2</v>
      </c>
      <c r="C24" s="129">
        <f t="shared" si="2"/>
        <v>9.0742399999999987E-2</v>
      </c>
      <c r="D24" s="134">
        <f>-0.0016*5*'Ass Fert'!C10+0.0144*5*'Ass Fert'!C11+0.2224*5*'Ass Fert'!C12-0.0416*5*'Ass Fert'!C13+0.0064*5*'Ass Fert'!C14</f>
        <v>9.0742399999999987E-2</v>
      </c>
      <c r="E24" s="131">
        <f>F24/SUM($F$23:$F$28)*SUM($G$23:$G$28)</f>
        <v>9.5096799999999967E-2</v>
      </c>
      <c r="F24" s="129">
        <f t="shared" si="3"/>
        <v>9.5096799999999967E-2</v>
      </c>
      <c r="G24" s="135">
        <f>-0.0016*5*'Ass Fert'!D10+0.0144*5*'Ass Fert'!D11+0.2224*5*'Ass Fert'!D12-0.0416*5*'Ass Fert'!D13+0.0064*5*'Ass Fert'!D14</f>
        <v>9.5096799999999967E-2</v>
      </c>
      <c r="H24" s="128">
        <f>I24/SUM(I$23:I$28)*SUM(J$23:J$28)</f>
        <v>0.10107439999999999</v>
      </c>
      <c r="I24" s="129">
        <f t="shared" si="0"/>
        <v>0.10107439999999999</v>
      </c>
      <c r="J24" s="135">
        <f>-0.0016*5*'Ass Fert'!E10+0.0144*5*'Ass Fert'!E11+0.2224*5*'Ass Fert'!E12-0.0416*5*'Ass Fert'!E13+0.0064*5*'Ass Fert'!E14</f>
        <v>0.10107439999999999</v>
      </c>
    </row>
    <row r="25" spans="1:10">
      <c r="A25" s="133">
        <f t="shared" si="1"/>
        <v>32</v>
      </c>
      <c r="B25" s="128">
        <f>C25/SUM($C$23:$C$28)*SUM($D$23:$D$28)</f>
        <v>7.7642400000000014E-2</v>
      </c>
      <c r="C25" s="129">
        <f t="shared" si="2"/>
        <v>7.7642400000000014E-2</v>
      </c>
      <c r="D25" s="134">
        <f>0.0064*5*'Ass Fert'!C10-0.0336*5*'Ass Fert'!C11+0.2544*5*'Ass Fert'!C12-0.0336*5*'Ass Fert'!C13+0.0064*5*'Ass Fert'!C14</f>
        <v>7.7642400000000014E-2</v>
      </c>
      <c r="E25" s="131">
        <f>F25/SUM($F$23:$F$28)*SUM($G$23:$G$28)</f>
        <v>8.1164799999999981E-2</v>
      </c>
      <c r="F25" s="129">
        <f t="shared" si="3"/>
        <v>8.1164799999999981E-2</v>
      </c>
      <c r="G25" s="135">
        <f>0.0064*5*'Ass Fert'!D10-0.0336*5*'Ass Fert'!D11+0.2544*5*'Ass Fert'!D12-0.0336*5*'Ass Fert'!D13+0.0064*5*'Ass Fert'!D14</f>
        <v>8.1164799999999981E-2</v>
      </c>
      <c r="H25" s="128">
        <f>I25/SUM(I$23:I$28)*SUM(J$23:J$28)</f>
        <v>8.5990399999999995E-2</v>
      </c>
      <c r="I25" s="129">
        <f t="shared" si="0"/>
        <v>8.5990399999999995E-2</v>
      </c>
      <c r="J25" s="135">
        <f>0.0064*5*'Ass Fert'!E10-0.0336*5*'Ass Fert'!E11+0.2544*5*'Ass Fert'!E12-0.0336*5*'Ass Fert'!E13+0.0064*5*'Ass Fert'!E14</f>
        <v>8.5990399999999995E-2</v>
      </c>
    </row>
    <row r="26" spans="1:10">
      <c r="A26" s="133">
        <f t="shared" si="1"/>
        <v>33</v>
      </c>
      <c r="B26" s="128">
        <f>C26/SUM($C$23:$C$28)*SUM($D$23:$D$28)</f>
        <v>6.703039999999999E-2</v>
      </c>
      <c r="C26" s="129">
        <f t="shared" si="2"/>
        <v>6.703039999999999E-2</v>
      </c>
      <c r="D26" s="134">
        <f>0.0064*5*'Ass Fert'!C10-0.0416*5*'Ass Fert'!C11+0.2224*5*'Ass Fert'!C12+0.0144*5*'Ass Fert'!C13-0.0016*5*'Ass Fert'!C14</f>
        <v>6.703039999999999E-2</v>
      </c>
      <c r="E26" s="131">
        <f>F26/SUM($F$23:$F$28)*SUM($G$23:$G$28)</f>
        <v>7.0888799999999988E-2</v>
      </c>
      <c r="F26" s="129">
        <f t="shared" si="3"/>
        <v>7.0888799999999988E-2</v>
      </c>
      <c r="G26" s="135">
        <f>0.0064*5*'Ass Fert'!D10-0.0416*5*'Ass Fert'!D11+0.2224*5*'Ass Fert'!D12+0.0144*5*'Ass Fert'!D13-0.0016*5*'Ass Fert'!D14</f>
        <v>7.0888799999999988E-2</v>
      </c>
      <c r="H26" s="128">
        <f>I26/SUM(I$23:I$28)*SUM(J$23:J$28)</f>
        <v>7.4182399999999982E-2</v>
      </c>
      <c r="I26" s="129">
        <f t="shared" si="0"/>
        <v>7.4182399999999982E-2</v>
      </c>
      <c r="J26" s="135">
        <f>0.0064*5*'Ass Fert'!E10-0.0416*5*'Ass Fert'!E11+0.2224*5*'Ass Fert'!E12+0.0144*5*'Ass Fert'!E13-0.0016*5*'Ass Fert'!E14</f>
        <v>7.4182399999999982E-2</v>
      </c>
    </row>
    <row r="27" spans="1:10">
      <c r="A27" s="133">
        <f t="shared" si="1"/>
        <v>34</v>
      </c>
      <c r="B27" s="128">
        <f>C27/SUM($C$23:$C$28)*SUM($D$23:$D$28)</f>
        <v>5.8081600000000004E-2</v>
      </c>
      <c r="C27" s="129">
        <f t="shared" si="2"/>
        <v>5.8081600000000004E-2</v>
      </c>
      <c r="D27" s="134">
        <f>0.0016*5*'Ass Fert'!C10-0.024*5*'Ass Fert'!C11+0.1504*5*'Ass Fert'!C12+0.0848*5*'Ass Fert'!C13-0.0128*5*'Ass Fert'!C14</f>
        <v>5.8081600000000004E-2</v>
      </c>
      <c r="E27" s="131">
        <f>F27/SUM($F$23:$F$28)*SUM($G$23:$G$28)</f>
        <v>6.2973599999999991E-2</v>
      </c>
      <c r="F27" s="129">
        <f t="shared" si="3"/>
        <v>6.2973599999999991E-2</v>
      </c>
      <c r="G27" s="135">
        <f>0.0016*5*'Ass Fert'!D10-0.024*5*'Ass Fert'!D11+0.1504*5*'Ass Fert'!D12+0.0848*5*'Ass Fert'!D13-0.0128*5*'Ass Fert'!D14</f>
        <v>6.2973599999999991E-2</v>
      </c>
      <c r="H27" s="128">
        <f>I27/SUM(I$23:I$28)*SUM(J$23:J$28)</f>
        <v>6.4553599999999989E-2</v>
      </c>
      <c r="I27" s="129">
        <f t="shared" si="0"/>
        <v>6.4553599999999989E-2</v>
      </c>
      <c r="J27" s="135">
        <f>0.0016*5*'Ass Fert'!E10-0.024*5*'Ass Fert'!E11+0.1504*5*'Ass Fert'!E12+0.0848*5*'Ass Fert'!E13-0.0128*5*'Ass Fert'!E14</f>
        <v>6.4553599999999989E-2</v>
      </c>
    </row>
    <row r="28" spans="1:10">
      <c r="A28" s="133">
        <f t="shared" si="1"/>
        <v>35</v>
      </c>
      <c r="B28" s="128">
        <f>C28/SUM($C$28:$C$32)*SUM($D$28:$D$32)</f>
        <v>4.8075199999999998E-2</v>
      </c>
      <c r="C28" s="129">
        <f t="shared" si="2"/>
        <v>4.8075199999999998E-2</v>
      </c>
      <c r="D28" s="134">
        <f>-0.0128*5*'Ass Fert'!C11+0.0848*5*'Ass Fert'!C12+0.1504*5*'Ass Fert'!C13-0.024*5*'Ass Fert'!C14+0.0016*5*'Ass Fert'!C15</f>
        <v>4.8075199999999998E-2</v>
      </c>
      <c r="E28" s="131">
        <f>F28/SUM($F$28:$F$32)*SUM($G$28:$G$32)</f>
        <v>5.3814400000000005E-2</v>
      </c>
      <c r="F28" s="129">
        <f t="shared" si="3"/>
        <v>5.3814400000000005E-2</v>
      </c>
      <c r="G28" s="135">
        <f>-0.0128*5*'Ass Fert'!D11+0.0848*5*'Ass Fert'!D12+0.1504*5*'Ass Fert'!D13-0.024*5*'Ass Fert'!D14+0.0016*5*'Ass Fert'!D15</f>
        <v>5.3814400000000005E-2</v>
      </c>
      <c r="H28" s="128">
        <f>I28/SUM(I$28:I$32)*SUM(J$28:J$32)</f>
        <v>5.3687199999999997E-2</v>
      </c>
      <c r="I28" s="129">
        <f t="shared" si="0"/>
        <v>5.3687199999999997E-2</v>
      </c>
      <c r="J28" s="135">
        <f>-0.0128*5*'Ass Fert'!E11+0.0848*5*'Ass Fert'!E12+0.1504*5*'Ass Fert'!E13-0.024*5*'Ass Fert'!E14+0.0016*5*'Ass Fert'!E15</f>
        <v>5.3687199999999997E-2</v>
      </c>
    </row>
    <row r="29" spans="1:10">
      <c r="A29" s="133">
        <f t="shared" si="1"/>
        <v>36</v>
      </c>
      <c r="B29" s="128">
        <f>C29/SUM($C$28:$C$32)*SUM($D$28:$D$32)</f>
        <v>3.7472800000000001E-2</v>
      </c>
      <c r="C29" s="129">
        <f t="shared" si="2"/>
        <v>3.7472800000000001E-2</v>
      </c>
      <c r="D29" s="134">
        <f>-0.0016*5*'Ass Fert'!C11+0.0144*5*'Ass Fert'!C12+0.2224*5*'Ass Fert'!C13-0.0416*5*'Ass Fert'!C14+0.0064*5*'Ass Fert'!C15</f>
        <v>3.7472800000000001E-2</v>
      </c>
      <c r="E29" s="131">
        <f>F29/SUM($F$28:$F$32)*SUM($G$28:$G$32)</f>
        <v>4.4131200000000002E-2</v>
      </c>
      <c r="F29" s="129">
        <f t="shared" si="3"/>
        <v>4.4131200000000002E-2</v>
      </c>
      <c r="G29" s="135">
        <f>-0.0016*5*'Ass Fert'!D11+0.0144*5*'Ass Fert'!D12+0.2224*5*'Ass Fert'!D13-0.0416*5*'Ass Fert'!D14+0.0064*5*'Ass Fert'!D15</f>
        <v>4.4131200000000002E-2</v>
      </c>
      <c r="H29" s="128">
        <f>I29/SUM(I$28:I$32)*SUM(J$28:J$32)</f>
        <v>4.2164799999999995E-2</v>
      </c>
      <c r="I29" s="129">
        <f t="shared" si="0"/>
        <v>4.2164799999999995E-2</v>
      </c>
      <c r="J29" s="135">
        <f>-0.0016*5*'Ass Fert'!E11+0.0144*5*'Ass Fert'!E12+0.2224*5*'Ass Fert'!E13-0.0416*5*'Ass Fert'!E14+0.0064*5*'Ass Fert'!E15</f>
        <v>4.2164799999999995E-2</v>
      </c>
    </row>
    <row r="30" spans="1:10">
      <c r="A30" s="133">
        <f t="shared" si="1"/>
        <v>37</v>
      </c>
      <c r="B30" s="128">
        <f>C30/SUM($C$28:$C$32)*SUM($D$28:$D$32)</f>
        <v>2.8564800000000005E-2</v>
      </c>
      <c r="C30" s="129">
        <f t="shared" si="2"/>
        <v>2.8564800000000001E-2</v>
      </c>
      <c r="D30" s="134">
        <f>0.0064*5*'Ass Fert'!C11-0.0336*5*'Ass Fert'!C12+0.2544*5*'Ass Fert'!C13-0.0336*5*'Ass Fert'!C14+0.0064*5*'Ass Fert'!C15</f>
        <v>2.8564800000000001E-2</v>
      </c>
      <c r="E30" s="131">
        <f>F30/SUM($F$28:$F$32)*SUM($G$28:$G$32)</f>
        <v>3.5527200000000009E-2</v>
      </c>
      <c r="F30" s="129">
        <f t="shared" si="3"/>
        <v>3.5527200000000009E-2</v>
      </c>
      <c r="G30" s="135">
        <f>0.0064*5*'Ass Fert'!D11-0.0336*5*'Ass Fert'!D12+0.2544*5*'Ass Fert'!D13-0.0336*5*'Ass Fert'!D14+0.0064*5*'Ass Fert'!D15</f>
        <v>3.5527200000000009E-2</v>
      </c>
      <c r="H30" s="128">
        <f>I30/SUM(I$28:I$32)*SUM(J$28:J$32)</f>
        <v>3.2492800000000009E-2</v>
      </c>
      <c r="I30" s="129">
        <f t="shared" si="0"/>
        <v>3.2492800000000009E-2</v>
      </c>
      <c r="J30" s="135">
        <f>0.0064*5*'Ass Fert'!E11-0.0336*5*'Ass Fert'!E12+0.2544*5*'Ass Fert'!E13-0.0336*5*'Ass Fert'!E14+0.0064*5*'Ass Fert'!E15</f>
        <v>3.2492800000000009E-2</v>
      </c>
    </row>
    <row r="31" spans="1:10">
      <c r="A31" s="133">
        <f t="shared" si="1"/>
        <v>38</v>
      </c>
      <c r="B31" s="128">
        <f>C31/SUM($C$28:$C$32)*SUM($D$28:$D$32)</f>
        <v>2.2196799999999999E-2</v>
      </c>
      <c r="C31" s="129">
        <f t="shared" si="2"/>
        <v>2.2196799999999999E-2</v>
      </c>
      <c r="D31" s="134">
        <f>0.0064*5*'Ass Fert'!C11-0.0416*5*'Ass Fert'!C12+0.2224*5*'Ass Fert'!C13+0.0144*5*'Ass Fert'!C14-0.0016*5*'Ass Fert'!C15</f>
        <v>2.2196799999999999E-2</v>
      </c>
      <c r="E31" s="131">
        <f>F31/SUM($F$28:$F$32)*SUM($G$28:$G$32)</f>
        <v>2.8443199999999998E-2</v>
      </c>
      <c r="F31" s="129">
        <f t="shared" si="3"/>
        <v>2.8443200000000002E-2</v>
      </c>
      <c r="G31" s="135">
        <f>0.0064*5*'Ass Fert'!D11-0.0416*5*'Ass Fert'!D12+0.2224*5*'Ass Fert'!D13+0.0144*5*'Ass Fert'!D14-0.0016*5*'Ass Fert'!D15</f>
        <v>2.8443200000000002E-2</v>
      </c>
      <c r="H31" s="128">
        <f>I31/SUM(I$28:I$32)*SUM(J$28:J$32)</f>
        <v>2.5548799999999997E-2</v>
      </c>
      <c r="I31" s="129">
        <f t="shared" si="0"/>
        <v>2.55488E-2</v>
      </c>
      <c r="J31" s="135">
        <f>0.0064*5*'Ass Fert'!E11-0.0416*5*'Ass Fert'!E12+0.2224*5*'Ass Fert'!E13+0.0144*5*'Ass Fert'!E14-0.0016*5*'Ass Fert'!E15</f>
        <v>2.55488E-2</v>
      </c>
    </row>
    <row r="32" spans="1:10">
      <c r="A32" s="133">
        <f t="shared" si="1"/>
        <v>39</v>
      </c>
      <c r="B32" s="128">
        <f>C32/SUM($C$28:$C$32)*SUM($D$28:$D$32)</f>
        <v>1.7690399999999998E-2</v>
      </c>
      <c r="C32" s="129">
        <f t="shared" si="2"/>
        <v>1.7690399999999998E-2</v>
      </c>
      <c r="D32" s="134">
        <f>0.0016*5*'Ass Fert'!C11-0.024*5*'Ass Fert'!C12+0.1504*5*'Ass Fert'!C13+0.0848*5*'Ass Fert'!C14-0.0128*5*'Ass Fert'!C15</f>
        <v>1.7690399999999998E-2</v>
      </c>
      <c r="E32" s="131">
        <f>F32/SUM($F$28:$F$32)*SUM($G$28:$G$32)</f>
        <v>2.2584000000000003E-2</v>
      </c>
      <c r="F32" s="129">
        <f t="shared" si="3"/>
        <v>2.2584000000000003E-2</v>
      </c>
      <c r="G32" s="135">
        <f>0.0016*5*'Ass Fert'!D11-0.024*5*'Ass Fert'!D12+0.1504*5*'Ass Fert'!D13+0.0848*5*'Ass Fert'!D14-0.0128*5*'Ass Fert'!D15</f>
        <v>2.2584000000000003E-2</v>
      </c>
      <c r="H32" s="128">
        <f>I32/SUM(I$28:I$32)*SUM(J$28:J$32)</f>
        <v>2.06064E-2</v>
      </c>
      <c r="I32" s="129">
        <f t="shared" si="0"/>
        <v>2.06064E-2</v>
      </c>
      <c r="J32" s="135">
        <f>0.0016*5*'Ass Fert'!E11-0.024*5*'Ass Fert'!E12+0.1504*5*'Ass Fert'!E13+0.0848*5*'Ass Fert'!E14-0.0128*5*'Ass Fert'!E15</f>
        <v>2.06064E-2</v>
      </c>
    </row>
    <row r="33" spans="1:10">
      <c r="A33" s="133">
        <f t="shared" si="1"/>
        <v>40</v>
      </c>
      <c r="B33" s="128">
        <f>C33/SUM($C$33:$C$38)*SUM($D$33:$D$38)</f>
        <v>1.3452800000000004E-2</v>
      </c>
      <c r="C33" s="129">
        <f t="shared" si="2"/>
        <v>1.3452800000000004E-2</v>
      </c>
      <c r="D33" s="134">
        <f>-0.0176*5*'Ass Fert'!C15+0.1408*5*'Ass Fert'!C14+0.0912*5*'Ass Fert'!C13-0.0144*5*'Ass Fert'!C12</f>
        <v>1.3452800000000004E-2</v>
      </c>
      <c r="E33" s="131">
        <f>F33/SUM($F$33:$F$38)*SUM($G$33:$G$38)</f>
        <v>1.7212800000000004E-2</v>
      </c>
      <c r="F33" s="129">
        <f t="shared" si="3"/>
        <v>1.7212800000000004E-2</v>
      </c>
      <c r="G33" s="135">
        <f>-0.0176*5*'Ass Fert'!D15+0.1408*5*'Ass Fert'!D14+0.0912*5*'Ass Fert'!D13-0.0144*5*'Ass Fert'!D12</f>
        <v>1.7212800000000004E-2</v>
      </c>
      <c r="H33" s="128">
        <f>I33/SUM(I$33:I$38)*SUM(J$33:J$38)</f>
        <v>1.5976799999999999E-2</v>
      </c>
      <c r="I33" s="129">
        <f t="shared" si="0"/>
        <v>1.5976799999999999E-2</v>
      </c>
      <c r="J33" s="135">
        <f>-0.0176*5*'Ass Fert'!E15+0.1408*5*'Ass Fert'!E14+0.0912*5*'Ass Fert'!E13-0.0144*5*'Ass Fert'!E12</f>
        <v>1.5976799999999999E-2</v>
      </c>
    </row>
    <row r="34" spans="1:10">
      <c r="A34" s="133">
        <f t="shared" si="1"/>
        <v>41</v>
      </c>
      <c r="B34" s="128">
        <f>C34/SUM($C$33:$C$38)*SUM($D$33:$D$38)</f>
        <v>9.7199999999999995E-3</v>
      </c>
      <c r="C34" s="129">
        <f t="shared" si="2"/>
        <v>9.7199999999999995E-3</v>
      </c>
      <c r="D34" s="134">
        <f>-0.016*5*'Ass Fert'!C15+0.184*5*'Ass Fert'!C14+0.04*5*'Ass Fert'!C13-0.008*5*'Ass Fert'!C12</f>
        <v>9.7199999999999995E-3</v>
      </c>
      <c r="E34" s="131">
        <f>F34/SUM($F$33:$F$38)*SUM($G$33:$G$38)</f>
        <v>1.2476000000000001E-2</v>
      </c>
      <c r="F34" s="129">
        <f t="shared" si="3"/>
        <v>1.2476000000000001E-2</v>
      </c>
      <c r="G34" s="135">
        <f>-0.016*5*'Ass Fert'!D15+0.184*5*'Ass Fert'!D14+0.04*5*'Ass Fert'!D13-0.008*5*'Ass Fert'!D12</f>
        <v>1.2476000000000001E-2</v>
      </c>
      <c r="H34" s="128">
        <f>I34/SUM(I$33:I$38)*SUM(J$33:J$38)</f>
        <v>1.1895999999999999E-2</v>
      </c>
      <c r="I34" s="129">
        <f t="shared" si="0"/>
        <v>1.1895999999999999E-2</v>
      </c>
      <c r="J34" s="135">
        <f>-0.016*5*'Ass Fert'!E15+0.184*5*'Ass Fert'!E14+0.04*5*'Ass Fert'!E13-0.008*5*'Ass Fert'!E12</f>
        <v>1.1895999999999999E-2</v>
      </c>
    </row>
    <row r="35" spans="1:10">
      <c r="A35" s="133">
        <f t="shared" si="1"/>
        <v>42</v>
      </c>
      <c r="B35" s="128">
        <f>C35/SUM($C$33:$C$38)*SUM($D$33:$D$38)</f>
        <v>6.7279999999999996E-3</v>
      </c>
      <c r="C35" s="129">
        <f t="shared" si="2"/>
        <v>6.7279999999999996E-3</v>
      </c>
      <c r="D35" s="134">
        <f>-0.008*5*'Ass Fert'!C15+0.216*5*'Ass Fert'!C14-0.008*5*'Ass Fert'!C13</f>
        <v>6.7279999999999996E-3</v>
      </c>
      <c r="E35" s="131">
        <f>F35/SUM($F$33:$F$38)*SUM($G$33:$G$38)</f>
        <v>8.5199999999999998E-3</v>
      </c>
      <c r="F35" s="129">
        <f t="shared" si="3"/>
        <v>8.5199999999999998E-3</v>
      </c>
      <c r="G35" s="135">
        <f>-0.008*5*'Ass Fert'!D15+0.216*5*'Ass Fert'!D14-0.008*5*'Ass Fert'!D13</f>
        <v>8.5199999999999998E-3</v>
      </c>
      <c r="H35" s="128">
        <f>I35/SUM(I$33:I$38)*SUM(J$33:J$38)</f>
        <v>8.6E-3</v>
      </c>
      <c r="I35" s="129">
        <f t="shared" si="0"/>
        <v>8.6E-3</v>
      </c>
      <c r="J35" s="135">
        <f>-0.008*5*'Ass Fert'!E15+0.216*5*'Ass Fert'!E14-0.008*5*'Ass Fert'!E13</f>
        <v>8.6E-3</v>
      </c>
    </row>
    <row r="36" spans="1:10">
      <c r="A36" s="133">
        <f t="shared" si="1"/>
        <v>43</v>
      </c>
      <c r="B36" s="128">
        <f>C36/SUM($C$33:$C$38)*SUM($D$33:$D$38)</f>
        <v>4.4080000000000022E-3</v>
      </c>
      <c r="C36" s="129">
        <f t="shared" si="2"/>
        <v>4.4080000000000022E-3</v>
      </c>
      <c r="D36" s="134">
        <f>0.008*5*'Ass Fert'!C15+0.232*5*'Ass Fert'!C14-0.048*5*'Ass Fert'!C13+0.008*5*'Ass Fert'!C12</f>
        <v>4.4080000000000022E-3</v>
      </c>
      <c r="E36" s="131">
        <f>F36/SUM($F$33:$F$38)*SUM($G$33:$G$38)</f>
        <v>5.3439999999999989E-3</v>
      </c>
      <c r="F36" s="129">
        <f t="shared" si="3"/>
        <v>5.3439999999999989E-3</v>
      </c>
      <c r="G36" s="135">
        <f>0.008*5*'Ass Fert'!D15+0.232*5*'Ass Fert'!D14-0.048*5*'Ass Fert'!D13+0.008*5*'Ass Fert'!D12</f>
        <v>5.3439999999999989E-3</v>
      </c>
      <c r="H36" s="128">
        <f>I36/SUM(I$33:I$38)*SUM(J$33:J$38)</f>
        <v>6.0040000000000007E-3</v>
      </c>
      <c r="I36" s="129">
        <f t="shared" si="0"/>
        <v>6.0040000000000007E-3</v>
      </c>
      <c r="J36" s="135">
        <f>0.008*5*'Ass Fert'!E15+0.232*5*'Ass Fert'!E14-0.048*5*'Ass Fert'!E13+0.008*5*'Ass Fert'!E12</f>
        <v>6.0040000000000007E-3</v>
      </c>
    </row>
    <row r="37" spans="1:10">
      <c r="A37" s="133">
        <f t="shared" si="1"/>
        <v>44</v>
      </c>
      <c r="B37" s="128">
        <f>C37/SUM($C$33:$C$38)*SUM($D$33:$D$38)</f>
        <v>2.6912000000000004E-3</v>
      </c>
      <c r="C37" s="129">
        <f t="shared" si="2"/>
        <v>2.6912000000000004E-3</v>
      </c>
      <c r="D37" s="134">
        <f>0.0336*5*'Ass Fert'!C15+0.2272*5*'Ass Fert'!C14-0.0752*5*'Ass Fert'!C13+0.0144*5*'Ass Fert'!C12</f>
        <v>2.6912000000000004E-3</v>
      </c>
      <c r="E37" s="131">
        <f>F37/SUM($F$33:$F$38)*SUM($G$33:$G$38)</f>
        <v>2.9471999999999996E-3</v>
      </c>
      <c r="F37" s="129">
        <f t="shared" si="3"/>
        <v>2.9471999999999996E-3</v>
      </c>
      <c r="G37" s="135">
        <f>0.0336*5*'Ass Fert'!D15+0.2272*5*'Ass Fert'!D14-0.0752*5*'Ass Fert'!D13+0.0144*5*'Ass Fert'!D12</f>
        <v>2.9471999999999996E-3</v>
      </c>
      <c r="H37" s="128">
        <f>I37/SUM(I$33:I$38)*SUM(J$33:J$38)</f>
        <v>4.0232000000000011E-3</v>
      </c>
      <c r="I37" s="129">
        <f t="shared" si="0"/>
        <v>4.0232000000000011E-3</v>
      </c>
      <c r="J37" s="135">
        <f>0.0336*5*'Ass Fert'!E15+0.2272*5*'Ass Fert'!E14-0.0752*5*'Ass Fert'!E13+0.0144*5*'Ass Fert'!E12</f>
        <v>4.0232000000000011E-3</v>
      </c>
    </row>
    <row r="38" spans="1:10">
      <c r="A38" s="133">
        <f t="shared" si="1"/>
        <v>45</v>
      </c>
      <c r="B38" s="128">
        <f>C38/SUM($C$38:$C$42)*SUM($D$38:$D$42)</f>
        <v>1.5088000000000011E-3</v>
      </c>
      <c r="C38" s="129">
        <f t="shared" si="2"/>
        <v>1.5088000000000011E-3</v>
      </c>
      <c r="D38" s="134">
        <f>0.0704*5*'Ass Fert'!C15+0.1968*5*'Ass Fert'!C14-0.0848*5*'Ass Fert'!C13+0.0176*5*'Ass Fert'!C12</f>
        <v>1.5088000000000011E-3</v>
      </c>
      <c r="E38" s="131">
        <f>F38/SUM($F$38:$F$42)*SUM($G$38:$G$42)</f>
        <v>1.3288000000000006E-3</v>
      </c>
      <c r="F38" s="129">
        <f t="shared" si="3"/>
        <v>1.3288000000000006E-3</v>
      </c>
      <c r="G38" s="135">
        <f>0.0704*5*'Ass Fert'!D15+0.1968*5*'Ass Fert'!D14-0.0848*5*'Ass Fert'!D13+0.0176*5*'Ass Fert'!D12</f>
        <v>1.3288000000000006E-3</v>
      </c>
      <c r="H38" s="128">
        <f>I38/SUM(I$38:I$42)*SUM(J$38:J$42)</f>
        <v>2.572800000000001E-3</v>
      </c>
      <c r="I38" s="129">
        <f t="shared" si="0"/>
        <v>2.572800000000001E-3</v>
      </c>
      <c r="J38" s="135">
        <f>0.0704*5*'Ass Fert'!E15+0.1968*5*'Ass Fert'!E14-0.0848*5*'Ass Fert'!E13+0.0176*5*'Ass Fert'!E12</f>
        <v>2.572800000000001E-3</v>
      </c>
    </row>
    <row r="39" spans="1:10">
      <c r="A39" s="133">
        <f t="shared" si="1"/>
        <v>46</v>
      </c>
      <c r="B39" s="128">
        <f>C39/SUM($C$38:$C$42)*SUM($D$38:$D$42)</f>
        <v>7.9200000000000104E-4</v>
      </c>
      <c r="C39" s="129">
        <f t="shared" si="2"/>
        <v>7.9200000000000104E-4</v>
      </c>
      <c r="D39" s="134">
        <f>0.12*5*'Ass Fert'!C15+0.136*5*'Ass Fert'!C14-0.072*5*'Ass Fert'!C13+0.016*5*'Ass Fert'!C12</f>
        <v>7.9200000000000104E-4</v>
      </c>
      <c r="E39" s="131">
        <f>F39/SUM($F$38:$F$42)*SUM($G$38:$G$42)</f>
        <v>4.8799999999999885E-4</v>
      </c>
      <c r="F39" s="129">
        <f t="shared" si="3"/>
        <v>4.8799999999999885E-4</v>
      </c>
      <c r="G39" s="135">
        <f>0.12*5*'Ass Fert'!D15+0.136*5*'Ass Fert'!D14-0.072*5*'Ass Fert'!D13+0.016*5*'Ass Fert'!D12</f>
        <v>4.8799999999999885E-4</v>
      </c>
      <c r="H39" s="128">
        <f>I39/SUM(I$38:I$42)*SUM(J$38:J$42)</f>
        <v>1.5679999999999993E-3</v>
      </c>
      <c r="I39" s="129">
        <f t="shared" si="0"/>
        <v>1.5679999999999991E-3</v>
      </c>
      <c r="J39" s="135">
        <f>0.12*5*'Ass Fert'!E15+0.136*5*'Ass Fert'!E14-0.072*5*'Ass Fert'!E13+0.016*5*'Ass Fert'!E12</f>
        <v>1.5679999999999991E-3</v>
      </c>
    </row>
    <row r="40" spans="1:10">
      <c r="A40" s="133">
        <f t="shared" si="1"/>
        <v>47</v>
      </c>
      <c r="B40" s="128">
        <f>C40/SUM($C$38:$C$42)*SUM($D$38:$D$42)</f>
        <v>4.720000000000002E-4</v>
      </c>
      <c r="C40" s="129">
        <f t="shared" si="2"/>
        <v>4.720000000000002E-4</v>
      </c>
      <c r="D40" s="134">
        <f>0.184*5*'Ass Fert'!C15+0.04*5*'Ass Fert'!C14-0.032*5*'Ass Fert'!C13+0.008*5*'Ass Fert'!C12</f>
        <v>4.720000000000002E-4</v>
      </c>
      <c r="E40" s="131">
        <f>F40/SUM($F$38:$F$42)*SUM($G$38:$G$42)</f>
        <v>4.2399999999999903E-4</v>
      </c>
      <c r="F40" s="129">
        <f t="shared" si="3"/>
        <v>4.2399999999999903E-4</v>
      </c>
      <c r="G40" s="135">
        <f>0.184*5*'Ass Fert'!D15+0.04*5*'Ass Fert'!D14-0.032*5*'Ass Fert'!D13+0.008*5*'Ass Fert'!D12</f>
        <v>4.2399999999999903E-4</v>
      </c>
      <c r="H40" s="128">
        <f>I40/SUM(I$38:I$42)*SUM(J$38:J$42)</f>
        <v>9.2399999999999893E-4</v>
      </c>
      <c r="I40" s="129">
        <f t="shared" si="0"/>
        <v>9.2399999999999904E-4</v>
      </c>
      <c r="J40" s="135">
        <f>0.184*5*'Ass Fert'!E15+0.04*5*'Ass Fert'!E14-0.032*5*'Ass Fert'!E13+0.008*5*'Ass Fert'!E12</f>
        <v>9.2399999999999904E-4</v>
      </c>
    </row>
    <row r="41" spans="1:10">
      <c r="A41" s="133">
        <f t="shared" si="1"/>
        <v>48</v>
      </c>
      <c r="B41" s="128">
        <f>C41/SUM($C$38:$C$42)*SUM($D$38:$D$42)</f>
        <v>4.8000000000000039E-4</v>
      </c>
      <c r="C41" s="129">
        <f>MAX(D41,0)</f>
        <v>4.8000000000000039E-4</v>
      </c>
      <c r="D41" s="134">
        <f>0.264*5*'Ass Fert'!C15-0.096*5*'Ass Fert'!C14+0.04*5*'Ass Fert'!C13-0.008*5*'Ass Fert'!C12</f>
        <v>4.8000000000000039E-4</v>
      </c>
      <c r="E41" s="131">
        <f>F41/SUM($F$38:$F$42)*SUM($G$38:$G$42)</f>
        <v>1.1360000000000025E-3</v>
      </c>
      <c r="F41" s="129">
        <f>MAX(G41,0)</f>
        <v>1.1360000000000025E-3</v>
      </c>
      <c r="G41" s="135">
        <f>0.264*5*'Ass Fert'!D15-0.096*5*'Ass Fert'!D14+0.04*5*'Ass Fert'!D13-0.008*5*'Ass Fert'!D12</f>
        <v>1.1360000000000025E-3</v>
      </c>
      <c r="H41" s="128">
        <f>I41/SUM(I$38:I$42)*SUM(J$38:J$42)</f>
        <v>5.5600000000000137E-4</v>
      </c>
      <c r="I41" s="129">
        <f t="shared" si="0"/>
        <v>5.5600000000000137E-4</v>
      </c>
      <c r="J41" s="135">
        <f>0.264*5*'Ass Fert'!E15-0.096*5*'Ass Fert'!E14+0.04*5*'Ass Fert'!E13-0.008*5*'Ass Fert'!E12</f>
        <v>5.5600000000000137E-4</v>
      </c>
    </row>
    <row r="42" spans="1:10">
      <c r="A42" s="136">
        <f t="shared" si="1"/>
        <v>49</v>
      </c>
      <c r="B42" s="137">
        <f>C42/SUM($C$38:$C$42)*SUM($D$38:$D$42)</f>
        <v>7.4720000000000168E-4</v>
      </c>
      <c r="C42" s="138">
        <f>MAX(D42,0)</f>
        <v>7.4720000000000168E-4</v>
      </c>
      <c r="D42" s="139">
        <f>0.3616*5*'Ass Fert'!C15-0.2768*5*'Ass Fert'!C14+0.1488*5*'Ass Fert'!C13-0.0336*5*'Ass Fert'!C12</f>
        <v>7.4720000000000168E-4</v>
      </c>
      <c r="E42" s="140">
        <f>F42/SUM($F$38:$F$42)*SUM($G$38:$G$42)</f>
        <v>2.6232000000000061E-3</v>
      </c>
      <c r="F42" s="138">
        <f>MAX(G42,0)</f>
        <v>2.6232000000000061E-3</v>
      </c>
      <c r="G42" s="141">
        <f>0.3616*5*'Ass Fert'!D15-0.2768*5*'Ass Fert'!D14+0.1488*5*'Ass Fert'!D13-0.0336*5*'Ass Fert'!D12</f>
        <v>2.6232000000000061E-3</v>
      </c>
      <c r="H42" s="137">
        <f>I42/SUM(I$38:I$42)*SUM(J$38:J$42)</f>
        <v>3.7920000000000488E-4</v>
      </c>
      <c r="I42" s="138">
        <f t="shared" si="0"/>
        <v>3.7920000000000488E-4</v>
      </c>
      <c r="J42" s="141">
        <f>0.3616*5*'Ass Fert'!E15-0.2768*5*'Ass Fert'!E14+0.1488*5*'Ass Fert'!E13-0.0336*5*'Ass Fert'!E12</f>
        <v>3.7920000000000488E-4</v>
      </c>
    </row>
    <row r="43" spans="1:10">
      <c r="A43" s="10"/>
      <c r="B43" s="10"/>
      <c r="C43" s="8"/>
      <c r="E43" s="10"/>
      <c r="F43" s="8"/>
      <c r="H43" s="10"/>
      <c r="I43" s="8"/>
    </row>
    <row r="44" spans="1:10">
      <c r="A44" s="11" t="s">
        <v>13</v>
      </c>
      <c r="B44" s="2">
        <f t="shared" ref="B44:J44" si="4">SUM(B8:B42)</f>
        <v>1.6089999999999993</v>
      </c>
      <c r="C44" s="12">
        <f t="shared" si="4"/>
        <v>1.6089999999999993</v>
      </c>
      <c r="D44" s="12">
        <f t="shared" si="4"/>
        <v>1.6089999999999993</v>
      </c>
      <c r="E44" s="2">
        <f t="shared" si="4"/>
        <v>1.7855000000000001</v>
      </c>
      <c r="F44" s="2">
        <f t="shared" si="4"/>
        <v>1.7855000000000003</v>
      </c>
      <c r="G44" s="2">
        <f t="shared" si="4"/>
        <v>1.7855000000000003</v>
      </c>
      <c r="H44" s="2">
        <f t="shared" si="4"/>
        <v>1.8299999999999994</v>
      </c>
      <c r="I44" s="2">
        <f t="shared" si="4"/>
        <v>1.8299999999999994</v>
      </c>
      <c r="J44" s="2">
        <f t="shared" si="4"/>
        <v>1.8299999999999994</v>
      </c>
    </row>
    <row r="45" spans="1:10">
      <c r="A45" s="8"/>
      <c r="B45" s="8" t="s">
        <v>14</v>
      </c>
      <c r="C45" s="8"/>
    </row>
    <row r="46" spans="1:10">
      <c r="A46" s="8"/>
      <c r="B46" s="8"/>
      <c r="C46" s="8"/>
    </row>
    <row r="47" spans="1:10">
      <c r="A47" s="8"/>
      <c r="B47" s="8"/>
      <c r="C47" s="8"/>
    </row>
    <row r="48" spans="1:10">
      <c r="A48" s="8"/>
      <c r="B48" s="8"/>
      <c r="C48" s="8"/>
    </row>
    <row r="49" spans="1:3">
      <c r="A49" s="8"/>
      <c r="B49" s="8"/>
      <c r="C49" s="8"/>
    </row>
    <row r="50" spans="1:3">
      <c r="A50" s="8"/>
      <c r="B50" s="8"/>
      <c r="C50" s="8"/>
    </row>
    <row r="51" spans="1:3">
      <c r="A51" s="8"/>
      <c r="B51" s="8"/>
      <c r="C51" s="8"/>
    </row>
    <row r="52" spans="1:3">
      <c r="A52" s="8"/>
      <c r="B52" s="8"/>
      <c r="C52" s="8"/>
    </row>
    <row r="53" spans="1:3">
      <c r="A53" s="8"/>
      <c r="B53" s="8"/>
      <c r="C53" s="8"/>
    </row>
    <row r="54" spans="1:3">
      <c r="A54" s="8"/>
      <c r="B54" s="8"/>
      <c r="C54" s="8"/>
    </row>
    <row r="55" spans="1:3">
      <c r="A55" s="8"/>
      <c r="B55" s="8"/>
      <c r="C55" s="8"/>
    </row>
    <row r="56" spans="1:3">
      <c r="A56" s="13"/>
      <c r="B56" s="14"/>
      <c r="C56" s="14"/>
    </row>
    <row r="57" spans="1:3">
      <c r="A57" s="15"/>
      <c r="B57" s="16"/>
      <c r="C57" s="16"/>
    </row>
    <row r="58" spans="1:3">
      <c r="A58" s="15"/>
      <c r="B58" s="16"/>
      <c r="C58" s="16"/>
    </row>
    <row r="59" spans="1:3">
      <c r="A59" s="15"/>
      <c r="B59" s="16"/>
      <c r="C59" s="16"/>
    </row>
    <row r="60" spans="1:3">
      <c r="A60" s="15"/>
      <c r="B60" s="16"/>
      <c r="C60" s="16"/>
    </row>
    <row r="61" spans="1:3">
      <c r="A61" s="15"/>
      <c r="B61" s="16"/>
      <c r="C61" s="16"/>
    </row>
    <row r="62" spans="1:3">
      <c r="A62" s="15"/>
      <c r="B62" s="16"/>
      <c r="C62" s="16"/>
    </row>
    <row r="63" spans="1:3">
      <c r="A63" s="15"/>
      <c r="B63" s="16"/>
      <c r="C63" s="16"/>
    </row>
    <row r="64" spans="1:3">
      <c r="A64" s="15"/>
      <c r="B64" s="16"/>
      <c r="C64" s="16"/>
    </row>
    <row r="65" spans="1:3">
      <c r="A65" s="15"/>
      <c r="B65" s="16"/>
      <c r="C65" s="16"/>
    </row>
    <row r="66" spans="1:3">
      <c r="A66" s="15"/>
      <c r="B66" s="16"/>
      <c r="C66" s="16"/>
    </row>
    <row r="67" spans="1:3">
      <c r="A67" s="15"/>
      <c r="B67" s="16"/>
      <c r="C67" s="16"/>
    </row>
    <row r="68" spans="1:3">
      <c r="A68" s="15"/>
      <c r="B68" s="16"/>
      <c r="C68" s="16"/>
    </row>
    <row r="69" spans="1:3">
      <c r="A69" s="15"/>
      <c r="B69" s="16"/>
      <c r="C69" s="16"/>
    </row>
    <row r="70" spans="1:3">
      <c r="A70" s="15"/>
      <c r="B70" s="16"/>
      <c r="C70" s="16"/>
    </row>
    <row r="71" spans="1:3">
      <c r="A71" s="15"/>
      <c r="B71" s="16"/>
      <c r="C71" s="16"/>
    </row>
    <row r="72" spans="1:3">
      <c r="A72" s="15"/>
      <c r="B72" s="16"/>
      <c r="C72" s="16"/>
    </row>
    <row r="73" spans="1:3">
      <c r="A73" s="15"/>
      <c r="B73" s="16"/>
      <c r="C73" s="16"/>
    </row>
    <row r="74" spans="1:3">
      <c r="A74" s="15"/>
      <c r="B74" s="16"/>
      <c r="C74" s="16"/>
    </row>
    <row r="75" spans="1:3">
      <c r="A75" s="15"/>
      <c r="B75" s="16"/>
      <c r="C75" s="16"/>
    </row>
    <row r="76" spans="1:3">
      <c r="A76" s="15"/>
      <c r="B76" s="16"/>
      <c r="C76" s="16"/>
    </row>
    <row r="77" spans="1:3">
      <c r="A77" s="15"/>
      <c r="B77" s="16"/>
      <c r="C77" s="16"/>
    </row>
    <row r="78" spans="1:3">
      <c r="A78" s="15"/>
      <c r="B78" s="16"/>
      <c r="C78" s="16"/>
    </row>
    <row r="79" spans="1:3">
      <c r="A79" s="15"/>
      <c r="B79" s="16"/>
      <c r="C79" s="16"/>
    </row>
    <row r="80" spans="1:3">
      <c r="A80" s="15"/>
      <c r="B80" s="16"/>
      <c r="C80" s="16"/>
    </row>
    <row r="81" spans="1:3">
      <c r="A81" s="15"/>
      <c r="B81" s="16"/>
      <c r="C81" s="16"/>
    </row>
    <row r="82" spans="1:3">
      <c r="A82" s="15"/>
      <c r="B82" s="16"/>
      <c r="C82" s="16"/>
    </row>
    <row r="83" spans="1:3">
      <c r="A83" s="15"/>
      <c r="B83" s="16"/>
      <c r="C83" s="16"/>
    </row>
    <row r="84" spans="1:3">
      <c r="A84" s="15"/>
      <c r="B84" s="16"/>
      <c r="C84" s="16"/>
    </row>
    <row r="85" spans="1:3">
      <c r="A85" s="15"/>
      <c r="B85" s="16"/>
      <c r="C85" s="16"/>
    </row>
    <row r="86" spans="1:3">
      <c r="A86" s="15"/>
      <c r="B86" s="16"/>
      <c r="C86" s="16"/>
    </row>
    <row r="87" spans="1:3">
      <c r="A87" s="15"/>
      <c r="B87" s="16"/>
      <c r="C87" s="16"/>
    </row>
    <row r="88" spans="1:3">
      <c r="A88" s="15"/>
      <c r="B88" s="16"/>
      <c r="C88" s="16"/>
    </row>
    <row r="89" spans="1:3">
      <c r="A89" s="15"/>
      <c r="B89" s="16"/>
      <c r="C89" s="16"/>
    </row>
    <row r="90" spans="1:3">
      <c r="A90" s="15"/>
      <c r="B90" s="16"/>
      <c r="C90" s="16"/>
    </row>
    <row r="91" spans="1:3">
      <c r="A91" s="15"/>
      <c r="B91" s="16"/>
      <c r="C91" s="16"/>
    </row>
    <row r="92" spans="1:3">
      <c r="A92" s="15"/>
      <c r="B92" s="16"/>
      <c r="C92" s="16"/>
    </row>
    <row r="93" spans="1:3">
      <c r="A93" s="15"/>
      <c r="B93" s="16"/>
      <c r="C93" s="16"/>
    </row>
    <row r="94" spans="1:3">
      <c r="A94" s="15"/>
      <c r="B94" s="16"/>
      <c r="C94" s="16"/>
    </row>
    <row r="95" spans="1:3">
      <c r="A95" s="15"/>
      <c r="B95" s="16"/>
      <c r="C95" s="16"/>
    </row>
    <row r="96" spans="1:3">
      <c r="A96" s="15"/>
      <c r="B96" s="16"/>
      <c r="C96" s="16"/>
    </row>
    <row r="97" spans="1:3">
      <c r="A97" s="15"/>
      <c r="B97" s="16"/>
      <c r="C97" s="16"/>
    </row>
    <row r="98" spans="1:3">
      <c r="A98" s="15"/>
      <c r="B98" s="16"/>
      <c r="C98" s="16"/>
    </row>
    <row r="99" spans="1:3">
      <c r="A99" s="15"/>
      <c r="B99" s="16"/>
      <c r="C99" s="16"/>
    </row>
    <row r="100" spans="1:3">
      <c r="A100" s="15"/>
      <c r="B100" s="16"/>
      <c r="C100" s="16"/>
    </row>
    <row r="101" spans="1:3">
      <c r="A101" s="15"/>
      <c r="B101" s="16"/>
      <c r="C101" s="16"/>
    </row>
    <row r="102" spans="1:3">
      <c r="A102" s="15"/>
      <c r="B102" s="16"/>
      <c r="C102" s="16"/>
    </row>
    <row r="103" spans="1:3">
      <c r="A103" s="15"/>
      <c r="B103" s="16"/>
      <c r="C103" s="16"/>
    </row>
    <row r="104" spans="1:3">
      <c r="A104" s="15"/>
      <c r="B104" s="16"/>
      <c r="C104" s="16"/>
    </row>
    <row r="105" spans="1:3">
      <c r="A105" s="15"/>
      <c r="B105" s="16"/>
      <c r="C105" s="16"/>
    </row>
    <row r="106" spans="1:3">
      <c r="A106" s="15"/>
      <c r="B106" s="16"/>
      <c r="C106" s="16"/>
    </row>
    <row r="107" spans="1:3">
      <c r="A107" s="17"/>
    </row>
    <row r="108" spans="1:3">
      <c r="A108" s="17"/>
      <c r="B108" s="16"/>
      <c r="C108" s="16"/>
    </row>
  </sheetData>
  <sheetProtection password="CC3D" sheet="1" objects="1" scenarios="1"/>
  <mergeCells count="10">
    <mergeCell ref="A5:A7"/>
    <mergeCell ref="E5:G5"/>
    <mergeCell ref="B5:D5"/>
    <mergeCell ref="H5:J5"/>
    <mergeCell ref="H7:J7"/>
    <mergeCell ref="H6:J6"/>
    <mergeCell ref="E6:G6"/>
    <mergeCell ref="E7:G7"/>
    <mergeCell ref="B6:D6"/>
    <mergeCell ref="B7:D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showGridLines="0" workbookViewId="0">
      <selection activeCell="A18" sqref="A18"/>
    </sheetView>
  </sheetViews>
  <sheetFormatPr defaultRowHeight="12.75"/>
  <cols>
    <col min="1" max="9" width="12" style="18" customWidth="1"/>
    <col min="10" max="14" width="9" style="18"/>
    <col min="15" max="23" width="12" style="18" customWidth="1"/>
    <col min="24" max="16384" width="9" style="18"/>
  </cols>
  <sheetData>
    <row r="1" spans="1:27" ht="14.25">
      <c r="A1" s="30" t="s">
        <v>83</v>
      </c>
      <c r="O1" s="30" t="s">
        <v>84</v>
      </c>
    </row>
    <row r="3" spans="1:27">
      <c r="B3" s="21" t="s">
        <v>85</v>
      </c>
      <c r="C3" s="21">
        <f ca="1">'Ass Mort'!$D7</f>
        <v>2553</v>
      </c>
      <c r="D3" s="21">
        <f ca="1">'Ass Mort'!$E7</f>
        <v>2558</v>
      </c>
      <c r="E3" s="21">
        <f ca="1">'Ass Mort'!$F7</f>
        <v>2563</v>
      </c>
      <c r="P3" s="21" t="s">
        <v>85</v>
      </c>
      <c r="Q3" s="21">
        <f ca="1">'Ass Mort'!$D7</f>
        <v>2553</v>
      </c>
      <c r="R3" s="21">
        <f ca="1">'Ass Mort'!$E7</f>
        <v>2558</v>
      </c>
      <c r="S3" s="21">
        <f ca="1">'Ass Mort'!$F7</f>
        <v>2563</v>
      </c>
    </row>
    <row r="4" spans="1:27">
      <c r="B4" s="21" t="s">
        <v>25</v>
      </c>
      <c r="C4" s="21">
        <f ca="1">C3-543</f>
        <v>2010</v>
      </c>
      <c r="D4" s="21">
        <f t="shared" ref="D4:E4" ca="1" si="0">D3-543</f>
        <v>2015</v>
      </c>
      <c r="E4" s="21">
        <f t="shared" ca="1" si="0"/>
        <v>2020</v>
      </c>
      <c r="P4" s="21" t="s">
        <v>25</v>
      </c>
      <c r="Q4" s="21">
        <f ca="1">Q3-543</f>
        <v>2010</v>
      </c>
      <c r="R4" s="21">
        <f t="shared" ref="R4" ca="1" si="1">R3-543</f>
        <v>2015</v>
      </c>
      <c r="S4" s="21">
        <f t="shared" ref="S4" ca="1" si="2">S3-543</f>
        <v>2020</v>
      </c>
    </row>
    <row r="5" spans="1:27">
      <c r="B5" s="22" t="s">
        <v>23</v>
      </c>
      <c r="C5" s="22">
        <f ca="1">HLOOKUP(C3,'Ass Mort'!$D$7:$F$10,3,FALSE)</f>
        <v>70.59</v>
      </c>
      <c r="D5" s="22">
        <f ca="1">HLOOKUP(D3,'Ass Mort'!$D$7:$F$10,3,FALSE)</f>
        <v>71.930000000000007</v>
      </c>
      <c r="E5" s="22">
        <f ca="1">HLOOKUP(E3,'Ass Mort'!$D$7:$F$10,3,FALSE)</f>
        <v>73.28</v>
      </c>
      <c r="P5" s="22" t="s">
        <v>23</v>
      </c>
      <c r="Q5" s="22">
        <f ca="1">HLOOKUP(Q3,'Ass Mort'!$D$7:$F$10,4,FALSE)</f>
        <v>77.540000000000006</v>
      </c>
      <c r="R5" s="22">
        <f ca="1">HLOOKUP(R3,'Ass Mort'!$D$7:$F$10,4,FALSE)</f>
        <v>78.819999999999993</v>
      </c>
      <c r="S5" s="22">
        <f ca="1">HLOOKUP(S3,'Ass Mort'!$D$7:$F$10,4,FALSE)</f>
        <v>80.099999999999994</v>
      </c>
    </row>
    <row r="6" spans="1:27">
      <c r="B6" s="22" t="s">
        <v>24</v>
      </c>
      <c r="C6" s="39">
        <v>1.656236278430169</v>
      </c>
      <c r="D6" s="39">
        <v>1.4724504006442654</v>
      </c>
      <c r="E6" s="39">
        <v>1.3063417437726221</v>
      </c>
      <c r="P6" s="22" t="s">
        <v>24</v>
      </c>
      <c r="Q6" s="39">
        <v>1.2879337007385419</v>
      </c>
      <c r="R6" s="39">
        <v>1.1364503436512357</v>
      </c>
      <c r="S6" s="39">
        <v>1.0012976738020209</v>
      </c>
    </row>
    <row r="8" spans="1:27" ht="25.5">
      <c r="A8" s="142" t="s">
        <v>35</v>
      </c>
      <c r="B8" s="143" t="s">
        <v>86</v>
      </c>
      <c r="C8" s="143" t="s">
        <v>87</v>
      </c>
      <c r="D8" s="144" t="s">
        <v>88</v>
      </c>
      <c r="E8" s="142" t="s">
        <v>89</v>
      </c>
      <c r="F8" s="142" t="s">
        <v>90</v>
      </c>
      <c r="G8" s="142" t="s">
        <v>91</v>
      </c>
      <c r="H8" s="142" t="s">
        <v>92</v>
      </c>
      <c r="I8" s="142" t="s">
        <v>93</v>
      </c>
      <c r="K8" s="166" t="s">
        <v>98</v>
      </c>
      <c r="L8" s="167"/>
      <c r="M8" s="168"/>
      <c r="O8" s="142" t="s">
        <v>35</v>
      </c>
      <c r="P8" s="143" t="s">
        <v>86</v>
      </c>
      <c r="Q8" s="143" t="s">
        <v>87</v>
      </c>
      <c r="R8" s="144" t="s">
        <v>88</v>
      </c>
      <c r="S8" s="142" t="s">
        <v>89</v>
      </c>
      <c r="T8" s="142" t="s">
        <v>90</v>
      </c>
      <c r="U8" s="142" t="s">
        <v>91</v>
      </c>
      <c r="V8" s="142" t="s">
        <v>92</v>
      </c>
      <c r="W8" s="142" t="s">
        <v>93</v>
      </c>
      <c r="Y8" s="166" t="s">
        <v>99</v>
      </c>
      <c r="Z8" s="167"/>
      <c r="AA8" s="168"/>
    </row>
    <row r="9" spans="1:27" s="20" customFormat="1">
      <c r="A9" s="145" t="s">
        <v>0</v>
      </c>
      <c r="B9" s="146" t="s">
        <v>15</v>
      </c>
      <c r="C9" s="146" t="s">
        <v>16</v>
      </c>
      <c r="D9" s="147" t="s">
        <v>19</v>
      </c>
      <c r="E9" s="145" t="s">
        <v>17</v>
      </c>
      <c r="F9" s="145" t="s">
        <v>18</v>
      </c>
      <c r="G9" s="145" t="s">
        <v>20</v>
      </c>
      <c r="H9" s="145" t="s">
        <v>21</v>
      </c>
      <c r="I9" s="145" t="s">
        <v>22</v>
      </c>
      <c r="K9" s="21">
        <f ca="1">C5</f>
        <v>70.59</v>
      </c>
      <c r="L9" s="21">
        <f t="shared" ref="L9:M9" ca="1" si="3">D5</f>
        <v>71.930000000000007</v>
      </c>
      <c r="M9" s="21">
        <f t="shared" ca="1" si="3"/>
        <v>73.28</v>
      </c>
      <c r="O9" s="145" t="s">
        <v>0</v>
      </c>
      <c r="P9" s="146" t="s">
        <v>15</v>
      </c>
      <c r="Q9" s="146" t="s">
        <v>16</v>
      </c>
      <c r="R9" s="147" t="s">
        <v>26</v>
      </c>
      <c r="S9" s="145" t="s">
        <v>17</v>
      </c>
      <c r="T9" s="145" t="s">
        <v>18</v>
      </c>
      <c r="U9" s="145" t="s">
        <v>20</v>
      </c>
      <c r="V9" s="145" t="s">
        <v>21</v>
      </c>
      <c r="W9" s="145" t="s">
        <v>22</v>
      </c>
      <c r="Y9" s="21">
        <f ca="1">Q5</f>
        <v>77.540000000000006</v>
      </c>
      <c r="Z9" s="21">
        <f t="shared" ref="Z9" ca="1" si="4">R5</f>
        <v>78.819999999999993</v>
      </c>
      <c r="AA9" s="21">
        <f t="shared" ref="AA9" ca="1" si="5">S5</f>
        <v>80.099999999999994</v>
      </c>
    </row>
    <row r="10" spans="1:27">
      <c r="A10" s="148">
        <v>0</v>
      </c>
      <c r="B10" s="149">
        <f>'Ass Mort'!B18</f>
        <v>5.1000000000000004E-3</v>
      </c>
      <c r="C10" s="150">
        <v>1</v>
      </c>
      <c r="D10" s="151">
        <f>$E$6*B10</f>
        <v>6.6623428932403731E-3</v>
      </c>
      <c r="E10" s="152">
        <v>1000</v>
      </c>
      <c r="F10" s="153">
        <f>E10*D10</f>
        <v>6.662342893240373</v>
      </c>
      <c r="G10" s="152">
        <f>E11+0.5*F10</f>
        <v>996.66882855337974</v>
      </c>
      <c r="H10" s="152">
        <f t="shared" ref="H10:H73" si="6">H11+G10</f>
        <v>73280.003286067251</v>
      </c>
      <c r="I10" s="154">
        <f>H10/E10</f>
        <v>73.280003286067256</v>
      </c>
      <c r="K10" s="164">
        <v>8.4468050199938624E-3</v>
      </c>
      <c r="L10" s="164">
        <v>7.5094970432857538E-3</v>
      </c>
      <c r="M10" s="164">
        <v>6.6623428932403731E-3</v>
      </c>
      <c r="O10" s="148">
        <v>0</v>
      </c>
      <c r="P10" s="149">
        <f>'Ass Mort'!C18</f>
        <v>6.0099999999999997E-3</v>
      </c>
      <c r="Q10" s="150">
        <v>1</v>
      </c>
      <c r="R10" s="151">
        <f>$S$6*P10</f>
        <v>6.0177990195501452E-3</v>
      </c>
      <c r="S10" s="152">
        <v>1000</v>
      </c>
      <c r="T10" s="153">
        <f>S10*R10</f>
        <v>6.0177990195501456</v>
      </c>
      <c r="U10" s="152">
        <f>S11+0.5*T10</f>
        <v>996.99110049022499</v>
      </c>
      <c r="V10" s="152">
        <f t="shared" ref="V10:V73" si="7">V11+U10</f>
        <v>80099.874324742428</v>
      </c>
      <c r="W10" s="154">
        <f>V10/S10</f>
        <v>80.09987432474243</v>
      </c>
      <c r="Y10" s="164">
        <v>7.7404815414386366E-3</v>
      </c>
      <c r="Z10" s="164">
        <v>6.8300665653439263E-3</v>
      </c>
      <c r="AA10" s="164">
        <v>6.0177990195501452E-3</v>
      </c>
    </row>
    <row r="11" spans="1:27">
      <c r="A11" s="148">
        <v>1</v>
      </c>
      <c r="B11" s="149">
        <f>'Ass Mort'!B19</f>
        <v>4.4999999999999999E-4</v>
      </c>
      <c r="C11" s="149">
        <f>C10*(1-B10)</f>
        <v>0.99490000000000001</v>
      </c>
      <c r="D11" s="151">
        <f>$E$6*B11</f>
        <v>5.8785378469767993E-4</v>
      </c>
      <c r="E11" s="152">
        <f>E10-F10</f>
        <v>993.33765710675959</v>
      </c>
      <c r="F11" s="153">
        <f>E11*D11</f>
        <v>0.58393730121293486</v>
      </c>
      <c r="G11" s="152">
        <f>E12+0.5*F11</f>
        <v>993.04568845615313</v>
      </c>
      <c r="H11" s="152">
        <f t="shared" si="6"/>
        <v>72283.334457513876</v>
      </c>
      <c r="I11" s="154">
        <f>H11/E11</f>
        <v>72.768140762980437</v>
      </c>
      <c r="K11" s="164">
        <v>7.4530632529357598E-4</v>
      </c>
      <c r="L11" s="164">
        <v>6.6260268028991943E-4</v>
      </c>
      <c r="M11" s="164">
        <v>5.8785378469767993E-4</v>
      </c>
      <c r="O11" s="148">
        <v>1</v>
      </c>
      <c r="P11" s="149">
        <f>'Ass Mort'!C19</f>
        <v>4.4000000000000002E-4</v>
      </c>
      <c r="Q11" s="149">
        <f>Q10*(1-P10)</f>
        <v>0.99399000000000004</v>
      </c>
      <c r="R11" s="151">
        <f>$S$6*P11</f>
        <v>4.4057097647288925E-4</v>
      </c>
      <c r="S11" s="152">
        <f>S10-T10</f>
        <v>993.98220098044987</v>
      </c>
      <c r="T11" s="153">
        <f>S11*R11</f>
        <v>0.43791970888262843</v>
      </c>
      <c r="U11" s="152">
        <f>S12+0.5*T11</f>
        <v>993.76324112600855</v>
      </c>
      <c r="V11" s="152">
        <f t="shared" si="7"/>
        <v>79102.883224252204</v>
      </c>
      <c r="W11" s="154">
        <f>V11/S11</f>
        <v>79.581790444764749</v>
      </c>
      <c r="Y11" s="164">
        <v>5.6669082832495844E-4</v>
      </c>
      <c r="Z11" s="164">
        <v>5.0003815120654366E-4</v>
      </c>
      <c r="AA11" s="164">
        <v>4.4057097647288925E-4</v>
      </c>
    </row>
    <row r="12" spans="1:27">
      <c r="A12" s="148">
        <v>2</v>
      </c>
      <c r="B12" s="149">
        <f>'Ass Mort'!B20</f>
        <v>4.4999999999999999E-4</v>
      </c>
      <c r="C12" s="149">
        <f t="shared" ref="C12:C75" si="8">C11*(1-B11)</f>
        <v>0.9944522950000001</v>
      </c>
      <c r="D12" s="151">
        <f>$E$6*B12</f>
        <v>5.8785378469767993E-4</v>
      </c>
      <c r="E12" s="152">
        <f t="shared" ref="E12:E75" si="9">E11-F11</f>
        <v>992.75371980554667</v>
      </c>
      <c r="F12" s="153">
        <f>E12*D12</f>
        <v>0.58359403146039068</v>
      </c>
      <c r="G12" s="152">
        <f>E13+0.5*F12</f>
        <v>992.46192278981641</v>
      </c>
      <c r="H12" s="152">
        <f t="shared" si="6"/>
        <v>71290.288769057719</v>
      </c>
      <c r="I12" s="154">
        <f>H12/E12</f>
        <v>71.810648851581774</v>
      </c>
      <c r="K12" s="164">
        <v>7.4530632529357598E-4</v>
      </c>
      <c r="L12" s="164">
        <v>6.6260268028991943E-4</v>
      </c>
      <c r="M12" s="164">
        <v>5.8785378469767993E-4</v>
      </c>
      <c r="O12" s="148">
        <v>2</v>
      </c>
      <c r="P12" s="149">
        <f>'Ass Mort'!C20</f>
        <v>4.4000000000000002E-4</v>
      </c>
      <c r="Q12" s="149">
        <f t="shared" ref="Q12:Q75" si="10">Q11*(1-P11)</f>
        <v>0.99355264440000002</v>
      </c>
      <c r="R12" s="151">
        <f>$S$6*P12</f>
        <v>4.4057097647288925E-4</v>
      </c>
      <c r="S12" s="152">
        <f t="shared" ref="S12:S75" si="11">S11-T11</f>
        <v>993.54428127156723</v>
      </c>
      <c r="T12" s="153">
        <f>S12*R12</f>
        <v>0.43772677416886929</v>
      </c>
      <c r="U12" s="152">
        <f>S13+0.5*T12</f>
        <v>993.32541788448282</v>
      </c>
      <c r="V12" s="152">
        <f t="shared" si="7"/>
        <v>78109.119983126191</v>
      </c>
      <c r="W12" s="154">
        <f>V12/S12</f>
        <v>78.616646943163758</v>
      </c>
      <c r="Y12" s="164">
        <v>5.6669082832495844E-4</v>
      </c>
      <c r="Z12" s="164">
        <v>5.0003815120654366E-4</v>
      </c>
      <c r="AA12" s="164">
        <v>4.4057097647288925E-4</v>
      </c>
    </row>
    <row r="13" spans="1:27">
      <c r="A13" s="148">
        <v>3</v>
      </c>
      <c r="B13" s="149">
        <f>'Ass Mort'!B21</f>
        <v>4.4999999999999999E-4</v>
      </c>
      <c r="C13" s="149">
        <f t="shared" si="8"/>
        <v>0.99400479146725018</v>
      </c>
      <c r="D13" s="151">
        <f>$E$6*B13</f>
        <v>5.8785378469767993E-4</v>
      </c>
      <c r="E13" s="152">
        <f t="shared" si="9"/>
        <v>992.17012577408627</v>
      </c>
      <c r="F13" s="153">
        <f>E13*D13</f>
        <v>0.58325096350026973</v>
      </c>
      <c r="G13" s="152">
        <f>E14+0.5*F13</f>
        <v>991.87850029233607</v>
      </c>
      <c r="H13" s="152">
        <f t="shared" si="6"/>
        <v>70297.826846267897</v>
      </c>
      <c r="I13" s="154">
        <f>H13/E13</f>
        <v>70.852593743862101</v>
      </c>
      <c r="K13" s="164">
        <v>7.4530632529357598E-4</v>
      </c>
      <c r="L13" s="164">
        <v>6.6260268028991943E-4</v>
      </c>
      <c r="M13" s="164">
        <v>5.8785378469767993E-4</v>
      </c>
      <c r="O13" s="148">
        <v>3</v>
      </c>
      <c r="P13" s="149">
        <f>'Ass Mort'!C21</f>
        <v>4.4000000000000002E-4</v>
      </c>
      <c r="Q13" s="149">
        <f t="shared" si="10"/>
        <v>0.99311548123646398</v>
      </c>
      <c r="R13" s="151">
        <f>$S$6*P13</f>
        <v>4.4057097647288925E-4</v>
      </c>
      <c r="S13" s="152">
        <f t="shared" si="11"/>
        <v>993.10655449739841</v>
      </c>
      <c r="T13" s="153">
        <f>S13*R13</f>
        <v>0.43753392445654543</v>
      </c>
      <c r="U13" s="152">
        <f>S14+0.5*T13</f>
        <v>992.88778753517011</v>
      </c>
      <c r="V13" s="152">
        <f t="shared" si="7"/>
        <v>77115.794565241711</v>
      </c>
      <c r="W13" s="154">
        <f>V13/S13</f>
        <v>77.651078039928223</v>
      </c>
      <c r="Y13" s="164">
        <v>5.6669082832495844E-4</v>
      </c>
      <c r="Z13" s="164">
        <v>5.0003815120654366E-4</v>
      </c>
      <c r="AA13" s="164">
        <v>4.4057097647288925E-4</v>
      </c>
    </row>
    <row r="14" spans="1:27">
      <c r="A14" s="148">
        <v>4</v>
      </c>
      <c r="B14" s="149">
        <f>'Ass Mort'!B22</f>
        <v>4.4999999999999999E-4</v>
      </c>
      <c r="C14" s="149">
        <f t="shared" si="8"/>
        <v>0.99355748931109</v>
      </c>
      <c r="D14" s="151">
        <f>$E$6*B14</f>
        <v>5.8785378469767993E-4</v>
      </c>
      <c r="E14" s="152">
        <f t="shared" si="9"/>
        <v>991.58687481058598</v>
      </c>
      <c r="F14" s="153">
        <f>E14*D14</f>
        <v>0.58290809721394754</v>
      </c>
      <c r="G14" s="152">
        <f>E15+0.5*F14</f>
        <v>991.29542076197902</v>
      </c>
      <c r="H14" s="152">
        <f t="shared" si="6"/>
        <v>69305.948345975557</v>
      </c>
      <c r="I14" s="154">
        <f>H14/E14</f>
        <v>69.893975108549569</v>
      </c>
      <c r="K14" s="164">
        <v>7.4530632529357598E-4</v>
      </c>
      <c r="L14" s="164">
        <v>6.6260268028991943E-4</v>
      </c>
      <c r="M14" s="164">
        <v>5.8785378469767993E-4</v>
      </c>
      <c r="O14" s="148">
        <v>4</v>
      </c>
      <c r="P14" s="149">
        <f>'Ass Mort'!C22</f>
        <v>4.4000000000000002E-4</v>
      </c>
      <c r="Q14" s="149">
        <f t="shared" si="10"/>
        <v>0.99267851042472</v>
      </c>
      <c r="R14" s="151">
        <f>$S$6*P14</f>
        <v>4.4057097647288925E-4</v>
      </c>
      <c r="S14" s="152">
        <f t="shared" si="11"/>
        <v>992.6690205729418</v>
      </c>
      <c r="T14" s="153">
        <f>S14*R14</f>
        <v>0.43734115970820753</v>
      </c>
      <c r="U14" s="152">
        <f>S15+0.5*T14</f>
        <v>992.45034999308768</v>
      </c>
      <c r="V14" s="152">
        <f t="shared" si="7"/>
        <v>76122.906777706536</v>
      </c>
      <c r="W14" s="154">
        <f>V14/S14</f>
        <v>76.685083547555905</v>
      </c>
      <c r="Y14" s="164">
        <v>5.6669082832495844E-4</v>
      </c>
      <c r="Z14" s="164">
        <v>5.0003815120654366E-4</v>
      </c>
      <c r="AA14" s="164">
        <v>4.4057097647288925E-4</v>
      </c>
    </row>
    <row r="15" spans="1:27">
      <c r="A15" s="148">
        <v>5</v>
      </c>
      <c r="B15" s="149">
        <f>'Ass Mort'!B23</f>
        <v>3.1E-4</v>
      </c>
      <c r="C15" s="149">
        <f t="shared" si="8"/>
        <v>0.99311038844090005</v>
      </c>
      <c r="D15" s="151">
        <f>$E$6*B15</f>
        <v>4.0496594056951287E-4</v>
      </c>
      <c r="E15" s="152">
        <f t="shared" si="9"/>
        <v>991.00396671337205</v>
      </c>
      <c r="F15" s="153">
        <f>E15*D15</f>
        <v>0.40132285348819896</v>
      </c>
      <c r="G15" s="152">
        <f>E16+0.5*F15</f>
        <v>990.80330528662796</v>
      </c>
      <c r="H15" s="152">
        <f t="shared" si="6"/>
        <v>68314.652925213581</v>
      </c>
      <c r="I15" s="154">
        <f>H15/E15</f>
        <v>68.93479261417751</v>
      </c>
      <c r="K15" s="164">
        <v>5.1343324631335241E-4</v>
      </c>
      <c r="L15" s="164">
        <v>4.5645962419972228E-4</v>
      </c>
      <c r="M15" s="164">
        <v>4.0496594056951287E-4</v>
      </c>
      <c r="O15" s="148">
        <v>5</v>
      </c>
      <c r="P15" s="149">
        <f>'Ass Mort'!C23</f>
        <v>3.1E-4</v>
      </c>
      <c r="Q15" s="149">
        <f t="shared" si="10"/>
        <v>0.99224173188013309</v>
      </c>
      <c r="R15" s="151">
        <f>$S$6*P15</f>
        <v>3.104022788786265E-4</v>
      </c>
      <c r="S15" s="152">
        <f t="shared" si="11"/>
        <v>992.23167941323356</v>
      </c>
      <c r="T15" s="153">
        <f>S15*R15</f>
        <v>0.30799097446543444</v>
      </c>
      <c r="U15" s="152">
        <f>S16+0.5*T15</f>
        <v>992.07768392600087</v>
      </c>
      <c r="V15" s="152">
        <f t="shared" si="7"/>
        <v>75130.456427713449</v>
      </c>
      <c r="W15" s="154">
        <f>V15/S15</f>
        <v>75.71866327846196</v>
      </c>
      <c r="Y15" s="164">
        <v>3.99259447228948E-4</v>
      </c>
      <c r="Z15" s="164">
        <v>3.5229960653188308E-4</v>
      </c>
      <c r="AA15" s="164">
        <v>3.104022788786265E-4</v>
      </c>
    </row>
    <row r="16" spans="1:27">
      <c r="A16" s="148">
        <v>6</v>
      </c>
      <c r="B16" s="149">
        <f>'Ass Mort'!B24</f>
        <v>2.0000000000000001E-4</v>
      </c>
      <c r="C16" s="149">
        <f t="shared" si="8"/>
        <v>0.99280252422048332</v>
      </c>
      <c r="D16" s="151">
        <f>$E$6*B16</f>
        <v>2.6126834875452444E-4</v>
      </c>
      <c r="E16" s="152">
        <f t="shared" si="9"/>
        <v>990.60264385988387</v>
      </c>
      <c r="F16" s="153">
        <f>E16*D16</f>
        <v>0.25881311703313808</v>
      </c>
      <c r="G16" s="152">
        <f>E17+0.5*F16</f>
        <v>990.47323730136736</v>
      </c>
      <c r="H16" s="152">
        <f t="shared" si="6"/>
        <v>67323.849619926958</v>
      </c>
      <c r="I16" s="154">
        <f>H16/E16</f>
        <v>67.962517602011971</v>
      </c>
      <c r="K16" s="164">
        <v>3.3124725568603382E-4</v>
      </c>
      <c r="L16" s="164">
        <v>2.944900801288531E-4</v>
      </c>
      <c r="M16" s="164">
        <v>2.6126834875452444E-4</v>
      </c>
      <c r="O16" s="148">
        <v>6</v>
      </c>
      <c r="P16" s="149">
        <f>'Ass Mort'!C24</f>
        <v>2.2000000000000001E-4</v>
      </c>
      <c r="Q16" s="149">
        <f t="shared" si="10"/>
        <v>0.99193413694325017</v>
      </c>
      <c r="R16" s="151">
        <f>$S$6*P16</f>
        <v>2.2028548823644462E-4</v>
      </c>
      <c r="S16" s="152">
        <f t="shared" si="11"/>
        <v>991.92368843876818</v>
      </c>
      <c r="T16" s="153">
        <f>S16*R16</f>
        <v>0.21850639400102903</v>
      </c>
      <c r="U16" s="152">
        <f>S17+0.5*T16</f>
        <v>991.81443524176768</v>
      </c>
      <c r="V16" s="152">
        <f t="shared" si="7"/>
        <v>74138.378743787442</v>
      </c>
      <c r="W16" s="154">
        <f>V16/S16</f>
        <v>74.742018572494274</v>
      </c>
      <c r="Y16" s="164">
        <v>2.8334541416247922E-4</v>
      </c>
      <c r="Z16" s="164">
        <v>2.5001907560327183E-4</v>
      </c>
      <c r="AA16" s="164">
        <v>2.2028548823644462E-4</v>
      </c>
    </row>
    <row r="17" spans="1:27">
      <c r="A17" s="148">
        <v>7</v>
      </c>
      <c r="B17" s="149">
        <f>'Ass Mort'!B25</f>
        <v>1.2E-4</v>
      </c>
      <c r="C17" s="149">
        <f t="shared" si="8"/>
        <v>0.99260396371563919</v>
      </c>
      <c r="D17" s="151">
        <f>$E$6*B17</f>
        <v>1.5676100925271467E-4</v>
      </c>
      <c r="E17" s="152">
        <f t="shared" si="9"/>
        <v>990.34383074285074</v>
      </c>
      <c r="F17" s="153">
        <f>E17*D17</f>
        <v>0.15524729841444893</v>
      </c>
      <c r="G17" s="152">
        <f>E18+0.5*F17</f>
        <v>990.26620709364352</v>
      </c>
      <c r="H17" s="152">
        <f t="shared" si="6"/>
        <v>66333.376382625589</v>
      </c>
      <c r="I17" s="154">
        <f>H17/E17</f>
        <v>66.98014802886118</v>
      </c>
      <c r="K17" s="164">
        <v>1.9874835341162028E-4</v>
      </c>
      <c r="L17" s="164">
        <v>1.7669404807731185E-4</v>
      </c>
      <c r="M17" s="164">
        <v>1.5676100925271467E-4</v>
      </c>
      <c r="O17" s="148">
        <v>7</v>
      </c>
      <c r="P17" s="149">
        <f>'Ass Mort'!C25</f>
        <v>1.4999999999999999E-4</v>
      </c>
      <c r="Q17" s="149">
        <f t="shared" si="10"/>
        <v>0.99171591143312265</v>
      </c>
      <c r="R17" s="151">
        <f>$S$6*P17</f>
        <v>1.5019465107030312E-4</v>
      </c>
      <c r="S17" s="152">
        <f t="shared" si="11"/>
        <v>991.70518204476718</v>
      </c>
      <c r="T17" s="153">
        <f>S17*R17</f>
        <v>0.14894881378182523</v>
      </c>
      <c r="U17" s="152">
        <f>S18+0.5*T17</f>
        <v>991.6307076378763</v>
      </c>
      <c r="V17" s="152">
        <f t="shared" si="7"/>
        <v>73146.564308545669</v>
      </c>
      <c r="W17" s="154">
        <f>V17/S17</f>
        <v>73.758376615242611</v>
      </c>
      <c r="Y17" s="164">
        <v>1.9319005511078127E-4</v>
      </c>
      <c r="Z17" s="164">
        <v>1.7046755154768534E-4</v>
      </c>
      <c r="AA17" s="164">
        <v>1.5019465107030312E-4</v>
      </c>
    </row>
    <row r="18" spans="1:27">
      <c r="A18" s="148">
        <v>8</v>
      </c>
      <c r="B18" s="149">
        <f>'Ass Mort'!B26</f>
        <v>6.0000000000000002E-5</v>
      </c>
      <c r="C18" s="149">
        <f t="shared" si="8"/>
        <v>0.9924848512399933</v>
      </c>
      <c r="D18" s="151">
        <f>$E$6*B18</f>
        <v>7.8380504626357334E-5</v>
      </c>
      <c r="E18" s="152">
        <f t="shared" si="9"/>
        <v>990.18858344443629</v>
      </c>
      <c r="F18" s="153">
        <f>E18*D18</f>
        <v>7.7611480845632852E-2</v>
      </c>
      <c r="G18" s="152">
        <f>E19+0.5*F18</f>
        <v>990.14977770401345</v>
      </c>
      <c r="H18" s="152">
        <f t="shared" si="6"/>
        <v>65343.11017553194</v>
      </c>
      <c r="I18" s="154">
        <f>H18/E18</f>
        <v>65.990571157901684</v>
      </c>
      <c r="K18" s="164">
        <v>9.9374176705810141E-5</v>
      </c>
      <c r="L18" s="164">
        <v>8.8347024038655926E-5</v>
      </c>
      <c r="M18" s="164">
        <v>7.8380504626357334E-5</v>
      </c>
      <c r="O18" s="148">
        <v>8</v>
      </c>
      <c r="P18" s="149">
        <f>'Ass Mort'!C26</f>
        <v>1.2E-4</v>
      </c>
      <c r="Q18" s="149">
        <f t="shared" si="10"/>
        <v>0.99156715404640772</v>
      </c>
      <c r="R18" s="151">
        <f>$S$6*P18</f>
        <v>1.2015572085624251E-4</v>
      </c>
      <c r="S18" s="152">
        <f t="shared" si="11"/>
        <v>991.55623323098541</v>
      </c>
      <c r="T18" s="153">
        <f>S18*R18</f>
        <v>0.11914115397336958</v>
      </c>
      <c r="U18" s="152">
        <f>S19+0.5*T18</f>
        <v>991.49666265399867</v>
      </c>
      <c r="V18" s="152">
        <f t="shared" si="7"/>
        <v>72154.933600907796</v>
      </c>
      <c r="W18" s="154">
        <f>V18/S18</f>
        <v>72.769381284398747</v>
      </c>
      <c r="Y18" s="164">
        <v>1.5455204408862502E-4</v>
      </c>
      <c r="Z18" s="164">
        <v>1.3637404123814829E-4</v>
      </c>
      <c r="AA18" s="164">
        <v>1.2015572085624251E-4</v>
      </c>
    </row>
    <row r="19" spans="1:27">
      <c r="A19" s="148">
        <v>9</v>
      </c>
      <c r="B19" s="149">
        <f>'Ass Mort'!B27</f>
        <v>4.0000000000000003E-5</v>
      </c>
      <c r="C19" s="149">
        <f t="shared" si="8"/>
        <v>0.992425302148919</v>
      </c>
      <c r="D19" s="151">
        <f>$E$6*B19</f>
        <v>5.2253669750904892E-5</v>
      </c>
      <c r="E19" s="152">
        <f t="shared" si="9"/>
        <v>990.1109719635906</v>
      </c>
      <c r="F19" s="153">
        <f>E19*D19</f>
        <v>5.1736931745732913E-2</v>
      </c>
      <c r="G19" s="152">
        <f>E20+0.5*F19</f>
        <v>990.0851034977178</v>
      </c>
      <c r="H19" s="152">
        <f t="shared" si="6"/>
        <v>64352.960397827926</v>
      </c>
      <c r="I19" s="154">
        <f>H19/E19</f>
        <v>64.995704744290407</v>
      </c>
      <c r="K19" s="164">
        <v>6.624945113720677E-5</v>
      </c>
      <c r="L19" s="164">
        <v>5.889801602577062E-5</v>
      </c>
      <c r="M19" s="164">
        <v>5.2253669750904892E-5</v>
      </c>
      <c r="O19" s="148">
        <v>9</v>
      </c>
      <c r="P19" s="149">
        <f>'Ass Mort'!C27</f>
        <v>1E-4</v>
      </c>
      <c r="Q19" s="149">
        <f t="shared" si="10"/>
        <v>0.99144816598792218</v>
      </c>
      <c r="R19" s="151">
        <f>$S$6*P19</f>
        <v>1.001297673802021E-4</v>
      </c>
      <c r="S19" s="152">
        <f t="shared" si="11"/>
        <v>991.43709207701204</v>
      </c>
      <c r="T19" s="153">
        <f>S19*R19</f>
        <v>9.9272365401775226E-2</v>
      </c>
      <c r="U19" s="152">
        <f>S20+0.5*T19</f>
        <v>991.38745589431107</v>
      </c>
      <c r="V19" s="152">
        <f t="shared" si="7"/>
        <v>71163.436938253799</v>
      </c>
      <c r="W19" s="154">
        <f>V19/S19</f>
        <v>71.778065907509969</v>
      </c>
      <c r="Y19" s="164">
        <v>1.287933700738542E-4</v>
      </c>
      <c r="Z19" s="164">
        <v>1.1364503436512357E-4</v>
      </c>
      <c r="AA19" s="164">
        <v>1.001297673802021E-4</v>
      </c>
    </row>
    <row r="20" spans="1:27">
      <c r="A20" s="148">
        <v>10</v>
      </c>
      <c r="B20" s="149">
        <f>'Ass Mort'!B28</f>
        <v>4.0000000000000003E-5</v>
      </c>
      <c r="C20" s="149">
        <f t="shared" si="8"/>
        <v>0.99238560513683305</v>
      </c>
      <c r="D20" s="151">
        <f>$E$6*B20</f>
        <v>5.2253669750904892E-5</v>
      </c>
      <c r="E20" s="152">
        <f t="shared" si="9"/>
        <v>990.05923503184488</v>
      </c>
      <c r="F20" s="153">
        <f>E20*D20</f>
        <v>5.1734228301187547E-2</v>
      </c>
      <c r="G20" s="152">
        <f>E21+0.5*F20</f>
        <v>990.03336791769436</v>
      </c>
      <c r="H20" s="152">
        <f t="shared" si="6"/>
        <v>63362.87529433021</v>
      </c>
      <c r="I20" s="154">
        <f>H20/E20</f>
        <v>63.999075057657706</v>
      </c>
      <c r="K20" s="164">
        <v>6.624945113720677E-5</v>
      </c>
      <c r="L20" s="164">
        <v>5.889801602577062E-5</v>
      </c>
      <c r="M20" s="164">
        <v>5.2253669750904892E-5</v>
      </c>
      <c r="O20" s="148">
        <v>10</v>
      </c>
      <c r="P20" s="149">
        <f>'Ass Mort'!C28</f>
        <v>1E-4</v>
      </c>
      <c r="Q20" s="149">
        <f t="shared" si="10"/>
        <v>0.9913490211713234</v>
      </c>
      <c r="R20" s="151">
        <f>$S$6*P20</f>
        <v>1.001297673802021E-4</v>
      </c>
      <c r="S20" s="152">
        <f t="shared" si="11"/>
        <v>991.33781971161022</v>
      </c>
      <c r="T20" s="153">
        <f>S20*R20</f>
        <v>9.9262425282920258E-2</v>
      </c>
      <c r="U20" s="152">
        <f>S21+0.5*T20</f>
        <v>991.28818849896868</v>
      </c>
      <c r="V20" s="152">
        <f t="shared" si="7"/>
        <v>70172.049482359493</v>
      </c>
      <c r="W20" s="154">
        <f>V20/S20</f>
        <v>70.785203678371943</v>
      </c>
      <c r="Y20" s="164">
        <v>1.287933700738542E-4</v>
      </c>
      <c r="Z20" s="164">
        <v>1.1364503436512357E-4</v>
      </c>
      <c r="AA20" s="164">
        <v>1.001297673802021E-4</v>
      </c>
    </row>
    <row r="21" spans="1:27">
      <c r="A21" s="148">
        <v>11</v>
      </c>
      <c r="B21" s="149">
        <f>'Ass Mort'!B29</f>
        <v>6.9999999999999994E-5</v>
      </c>
      <c r="C21" s="149">
        <f t="shared" si="8"/>
        <v>0.99234590971262748</v>
      </c>
      <c r="D21" s="151">
        <f>$E$6*B21</f>
        <v>9.1443922064083545E-5</v>
      </c>
      <c r="E21" s="152">
        <f t="shared" si="9"/>
        <v>990.00750080354373</v>
      </c>
      <c r="F21" s="153">
        <f>E21*D21</f>
        <v>9.0530168746337375E-2</v>
      </c>
      <c r="G21" s="152">
        <f>E22+0.5*F21</f>
        <v>989.96223571917051</v>
      </c>
      <c r="H21" s="152">
        <f t="shared" si="6"/>
        <v>62372.841926412519</v>
      </c>
      <c r="I21" s="154">
        <f>H21/E21</f>
        <v>63.002393290745111</v>
      </c>
      <c r="K21" s="164">
        <v>1.1593653949011181E-4</v>
      </c>
      <c r="L21" s="164">
        <v>1.0307152804509856E-4</v>
      </c>
      <c r="M21" s="164">
        <v>9.1443922064083545E-5</v>
      </c>
      <c r="O21" s="148">
        <v>11</v>
      </c>
      <c r="P21" s="149">
        <f>'Ass Mort'!C29</f>
        <v>1.2E-4</v>
      </c>
      <c r="Q21" s="149">
        <f t="shared" si="10"/>
        <v>0.99124988626920629</v>
      </c>
      <c r="R21" s="151">
        <f>$S$6*P21</f>
        <v>1.2015572085624251E-4</v>
      </c>
      <c r="S21" s="152">
        <f t="shared" si="11"/>
        <v>991.23855728632725</v>
      </c>
      <c r="T21" s="153">
        <f>S21*R21</f>
        <v>0.11910298339124049</v>
      </c>
      <c r="U21" s="152">
        <f>S22+0.5*T21</f>
        <v>991.17900579463162</v>
      </c>
      <c r="V21" s="152">
        <f t="shared" si="7"/>
        <v>69180.761293860531</v>
      </c>
      <c r="W21" s="154">
        <f>V21/S21</f>
        <v>69.792242024214474</v>
      </c>
      <c r="Y21" s="164">
        <v>1.5455204408862502E-4</v>
      </c>
      <c r="Z21" s="164">
        <v>1.3637404123814829E-4</v>
      </c>
      <c r="AA21" s="164">
        <v>1.2015572085624251E-4</v>
      </c>
    </row>
    <row r="22" spans="1:27">
      <c r="A22" s="148">
        <v>12</v>
      </c>
      <c r="B22" s="149">
        <f>'Ass Mort'!B30</f>
        <v>1.1E-4</v>
      </c>
      <c r="C22" s="149">
        <f t="shared" si="8"/>
        <v>0.99227644549894756</v>
      </c>
      <c r="D22" s="151">
        <f>$E$6*B22</f>
        <v>1.4369759181498843E-4</v>
      </c>
      <c r="E22" s="152">
        <f t="shared" si="9"/>
        <v>989.91697063479739</v>
      </c>
      <c r="F22" s="153">
        <f>E22*D22</f>
        <v>0.142248684777009</v>
      </c>
      <c r="G22" s="152">
        <f>E23+0.5*F22</f>
        <v>989.84584629240896</v>
      </c>
      <c r="H22" s="152">
        <f t="shared" si="6"/>
        <v>61382.879690693349</v>
      </c>
      <c r="I22" s="154">
        <f>H22/E22</f>
        <v>62.008109277418249</v>
      </c>
      <c r="K22" s="164">
        <v>1.8218599062731858E-4</v>
      </c>
      <c r="L22" s="164">
        <v>1.619695440708692E-4</v>
      </c>
      <c r="M22" s="164">
        <v>1.4369759181498843E-4</v>
      </c>
      <c r="O22" s="148">
        <v>12</v>
      </c>
      <c r="P22" s="149">
        <f>'Ass Mort'!C30</f>
        <v>1.3999999999999999E-4</v>
      </c>
      <c r="Q22" s="149">
        <f t="shared" si="10"/>
        <v>0.99113093628285398</v>
      </c>
      <c r="R22" s="151">
        <f>$S$6*P22</f>
        <v>1.4018167433228293E-4</v>
      </c>
      <c r="S22" s="152">
        <f t="shared" si="11"/>
        <v>991.11945430293599</v>
      </c>
      <c r="T22" s="153">
        <f>S22*R22</f>
        <v>0.13893678456748415</v>
      </c>
      <c r="U22" s="152">
        <f>S23+0.5*T22</f>
        <v>991.04998591065225</v>
      </c>
      <c r="V22" s="152">
        <f t="shared" si="7"/>
        <v>68189.582288065896</v>
      </c>
      <c r="W22" s="154">
        <f>V22/S22</f>
        <v>68.800568884024472</v>
      </c>
      <c r="Y22" s="164">
        <v>1.8031071810339585E-4</v>
      </c>
      <c r="Z22" s="164">
        <v>1.5910304811117299E-4</v>
      </c>
      <c r="AA22" s="164">
        <v>1.4018167433228293E-4</v>
      </c>
    </row>
    <row r="23" spans="1:27">
      <c r="A23" s="148">
        <v>13</v>
      </c>
      <c r="B23" s="149">
        <f>'Ass Mort'!B31</f>
        <v>1.8000000000000001E-4</v>
      </c>
      <c r="C23" s="149">
        <f t="shared" si="8"/>
        <v>0.99216729508994261</v>
      </c>
      <c r="D23" s="151">
        <f>$E$6*B23</f>
        <v>2.3514151387907199E-4</v>
      </c>
      <c r="E23" s="152">
        <f t="shared" si="9"/>
        <v>989.77472195002042</v>
      </c>
      <c r="F23" s="153">
        <f>E23*D23</f>
        <v>0.23273712651856535</v>
      </c>
      <c r="G23" s="152">
        <f>E24+0.5*F23</f>
        <v>989.65835338676106</v>
      </c>
      <c r="H23" s="152">
        <f t="shared" si="6"/>
        <v>60393.033844400939</v>
      </c>
      <c r="I23" s="154">
        <f>H23/E23</f>
        <v>61.016949114861859</v>
      </c>
      <c r="K23" s="164">
        <v>2.9812253011743042E-4</v>
      </c>
      <c r="L23" s="164">
        <v>2.6504107211596781E-4</v>
      </c>
      <c r="M23" s="164">
        <v>2.3514151387907199E-4</v>
      </c>
      <c r="O23" s="148">
        <v>13</v>
      </c>
      <c r="P23" s="149">
        <f>'Ass Mort'!C31</f>
        <v>1.7000000000000001E-4</v>
      </c>
      <c r="Q23" s="149">
        <f t="shared" si="10"/>
        <v>0.9909921779517743</v>
      </c>
      <c r="R23" s="151">
        <f>$S$6*P23</f>
        <v>1.7022060454634357E-4</v>
      </c>
      <c r="S23" s="152">
        <f t="shared" si="11"/>
        <v>990.98051751836852</v>
      </c>
      <c r="T23" s="153">
        <f>S23*R23</f>
        <v>0.1686853027856251</v>
      </c>
      <c r="U23" s="152">
        <f>S24+0.5*T23</f>
        <v>990.89617486697568</v>
      </c>
      <c r="V23" s="152">
        <f t="shared" si="7"/>
        <v>67198.532302155247</v>
      </c>
      <c r="W23" s="154">
        <f>V23/S23</f>
        <v>67.810144714484437</v>
      </c>
      <c r="Y23" s="164">
        <v>2.1894872912555212E-4</v>
      </c>
      <c r="Z23" s="164">
        <v>1.9319655842071006E-4</v>
      </c>
      <c r="AA23" s="164">
        <v>1.7022060454634357E-4</v>
      </c>
    </row>
    <row r="24" spans="1:27">
      <c r="A24" s="148">
        <v>14</v>
      </c>
      <c r="B24" s="149">
        <f>'Ass Mort'!B32</f>
        <v>2.5999999999999998E-4</v>
      </c>
      <c r="C24" s="149">
        <f t="shared" si="8"/>
        <v>0.99198870497682645</v>
      </c>
      <c r="D24" s="151">
        <f>$E$6*B24</f>
        <v>3.3964885338088171E-4</v>
      </c>
      <c r="E24" s="152">
        <f t="shared" si="9"/>
        <v>989.54198482350182</v>
      </c>
      <c r="F24" s="153">
        <f>E24*D24</f>
        <v>0.33609680051754426</v>
      </c>
      <c r="G24" s="152">
        <f>E25+0.5*F24</f>
        <v>989.37393642324298</v>
      </c>
      <c r="H24" s="152">
        <f t="shared" si="6"/>
        <v>59403.37549101418</v>
      </c>
      <c r="I24" s="154">
        <f>H24/E24</f>
        <v>60.031182508753858</v>
      </c>
      <c r="K24" s="164">
        <v>4.3062143239184391E-4</v>
      </c>
      <c r="L24" s="164">
        <v>3.8283710416750895E-4</v>
      </c>
      <c r="M24" s="164">
        <v>3.3964885338088171E-4</v>
      </c>
      <c r="O24" s="148">
        <v>14</v>
      </c>
      <c r="P24" s="149">
        <f>'Ass Mort'!C32</f>
        <v>2.1000000000000001E-4</v>
      </c>
      <c r="Q24" s="149">
        <f t="shared" si="10"/>
        <v>0.99082370928152252</v>
      </c>
      <c r="R24" s="151">
        <f>$S$6*P24</f>
        <v>2.1027251149842441E-4</v>
      </c>
      <c r="S24" s="152">
        <f t="shared" si="11"/>
        <v>990.81183221558285</v>
      </c>
      <c r="T24" s="153">
        <f>S24*R24</f>
        <v>0.2083404923823261</v>
      </c>
      <c r="U24" s="152">
        <f>S25+0.5*T24</f>
        <v>990.70766196939167</v>
      </c>
      <c r="V24" s="152">
        <f t="shared" si="7"/>
        <v>66207.636127288264</v>
      </c>
      <c r="W24" s="154">
        <f>V24/S24</f>
        <v>66.82160423865696</v>
      </c>
      <c r="Y24" s="164">
        <v>2.7046607715509381E-4</v>
      </c>
      <c r="Z24" s="164">
        <v>2.3865457216675948E-4</v>
      </c>
      <c r="AA24" s="164">
        <v>2.1027251149842441E-4</v>
      </c>
    </row>
    <row r="25" spans="1:27">
      <c r="A25" s="148">
        <v>15</v>
      </c>
      <c r="B25" s="149">
        <f>'Ass Mort'!B33</f>
        <v>3.6999999999999999E-4</v>
      </c>
      <c r="C25" s="149">
        <f t="shared" si="8"/>
        <v>0.99173078791353242</v>
      </c>
      <c r="D25" s="151">
        <f>$E$6*B25</f>
        <v>4.8334644519587019E-4</v>
      </c>
      <c r="E25" s="152">
        <f t="shared" si="9"/>
        <v>989.20588802298425</v>
      </c>
      <c r="F25" s="153">
        <f>E25*D25</f>
        <v>0.47812914954273344</v>
      </c>
      <c r="G25" s="152">
        <f>E26+0.5*F25</f>
        <v>988.96682344821295</v>
      </c>
      <c r="H25" s="152">
        <f t="shared" si="6"/>
        <v>58414.001554590934</v>
      </c>
      <c r="I25" s="154">
        <f>H25/E25</f>
        <v>59.051409076563928</v>
      </c>
      <c r="K25" s="164">
        <v>6.1280742301916249E-4</v>
      </c>
      <c r="L25" s="164">
        <v>5.4480664823837812E-4</v>
      </c>
      <c r="M25" s="164">
        <v>4.8334644519587019E-4</v>
      </c>
      <c r="O25" s="148">
        <v>15</v>
      </c>
      <c r="P25" s="149">
        <f>'Ass Mort'!C33</f>
        <v>2.5000000000000001E-4</v>
      </c>
      <c r="Q25" s="149">
        <f t="shared" si="10"/>
        <v>0.99061563630257332</v>
      </c>
      <c r="R25" s="151">
        <f>$S$6*P25</f>
        <v>2.5032441845050527E-4</v>
      </c>
      <c r="S25" s="152">
        <f t="shared" si="11"/>
        <v>990.60349172320048</v>
      </c>
      <c r="T25" s="153">
        <f>S25*R25</f>
        <v>0.24797224298065007</v>
      </c>
      <c r="U25" s="152">
        <f>S26+0.5*T25</f>
        <v>990.47950560171023</v>
      </c>
      <c r="V25" s="152">
        <f t="shared" si="7"/>
        <v>65216.928465318873</v>
      </c>
      <c r="W25" s="154">
        <f>V25/S25</f>
        <v>65.83555278194207</v>
      </c>
      <c r="Y25" s="164">
        <v>3.2198342518463546E-4</v>
      </c>
      <c r="Z25" s="164">
        <v>2.8411258591280893E-4</v>
      </c>
      <c r="AA25" s="164">
        <v>2.5032441845050527E-4</v>
      </c>
    </row>
    <row r="26" spans="1:27">
      <c r="A26" s="148">
        <v>16</v>
      </c>
      <c r="B26" s="149">
        <f>'Ass Mort'!B34</f>
        <v>4.6000000000000001E-4</v>
      </c>
      <c r="C26" s="149">
        <f t="shared" si="8"/>
        <v>0.99136384752200446</v>
      </c>
      <c r="D26" s="151">
        <f>$E$6*B26</f>
        <v>6.0091720213540625E-4</v>
      </c>
      <c r="E26" s="152">
        <f t="shared" si="9"/>
        <v>988.72775887344153</v>
      </c>
      <c r="F26" s="153">
        <f>E26*D26</f>
        <v>0.59414351853583902</v>
      </c>
      <c r="G26" s="152">
        <f>E27+0.5*F26</f>
        <v>988.43068711417368</v>
      </c>
      <c r="H26" s="152">
        <f t="shared" si="6"/>
        <v>57425.034731142718</v>
      </c>
      <c r="I26" s="154">
        <f>H26/E26</f>
        <v>58.079723377619054</v>
      </c>
      <c r="K26" s="164">
        <v>7.6186868807787773E-4</v>
      </c>
      <c r="L26" s="164">
        <v>6.7732718429636205E-4</v>
      </c>
      <c r="M26" s="164">
        <v>6.0091720213540625E-4</v>
      </c>
      <c r="O26" s="148">
        <v>16</v>
      </c>
      <c r="P26" s="149">
        <f>'Ass Mort'!C34</f>
        <v>2.7999999999999998E-4</v>
      </c>
      <c r="Q26" s="149">
        <f t="shared" si="10"/>
        <v>0.99036798239349766</v>
      </c>
      <c r="R26" s="151">
        <f>$S$6*P26</f>
        <v>2.8036334866456586E-4</v>
      </c>
      <c r="S26" s="152">
        <f t="shared" si="11"/>
        <v>990.35551948021987</v>
      </c>
      <c r="T26" s="153">
        <f>S26*R26</f>
        <v>0.27765938980991012</v>
      </c>
      <c r="U26" s="152">
        <f>S27+0.5*T26</f>
        <v>990.216689785315</v>
      </c>
      <c r="V26" s="152">
        <f t="shared" si="7"/>
        <v>64226.448959717163</v>
      </c>
      <c r="W26" s="154">
        <f>V26/S26</f>
        <v>64.851911961298399</v>
      </c>
      <c r="Y26" s="164">
        <v>3.606214362067917E-4</v>
      </c>
      <c r="Z26" s="164">
        <v>3.1820609622234598E-4</v>
      </c>
      <c r="AA26" s="164">
        <v>2.8036334866456586E-4</v>
      </c>
    </row>
    <row r="27" spans="1:27">
      <c r="A27" s="148">
        <v>17</v>
      </c>
      <c r="B27" s="149">
        <f>'Ass Mort'!B35</f>
        <v>5.5000000000000003E-4</v>
      </c>
      <c r="C27" s="149">
        <f t="shared" si="8"/>
        <v>0.99090782015214429</v>
      </c>
      <c r="D27" s="151">
        <f>$E$6*B27</f>
        <v>7.1848795907494226E-4</v>
      </c>
      <c r="E27" s="152">
        <f t="shared" si="9"/>
        <v>988.13361535490571</v>
      </c>
      <c r="F27" s="153">
        <f>E27*D27</f>
        <v>0.70996210458969022</v>
      </c>
      <c r="G27" s="152">
        <f>E28+0.5*F27</f>
        <v>987.77863430261095</v>
      </c>
      <c r="H27" s="152">
        <f t="shared" si="6"/>
        <v>56436.604044028543</v>
      </c>
      <c r="I27" s="154">
        <f>H27/E27</f>
        <v>57.114344828516266</v>
      </c>
      <c r="K27" s="164">
        <v>9.1092995313659297E-4</v>
      </c>
      <c r="L27" s="164">
        <v>8.0984772035434598E-4</v>
      </c>
      <c r="M27" s="164">
        <v>7.1848795907494226E-4</v>
      </c>
      <c r="O27" s="148">
        <v>17</v>
      </c>
      <c r="P27" s="149">
        <f>'Ass Mort'!C35</f>
        <v>3.1E-4</v>
      </c>
      <c r="Q27" s="149">
        <f t="shared" si="10"/>
        <v>0.99009067935842754</v>
      </c>
      <c r="R27" s="151">
        <f>$S$6*P27</f>
        <v>3.104022788786265E-4</v>
      </c>
      <c r="S27" s="152">
        <f t="shared" si="11"/>
        <v>990.07786009041001</v>
      </c>
      <c r="T27" s="153">
        <f>S27*R27</f>
        <v>0.30732242403933718</v>
      </c>
      <c r="U27" s="152">
        <f>S28+0.5*T27</f>
        <v>989.92419887839037</v>
      </c>
      <c r="V27" s="152">
        <f t="shared" si="7"/>
        <v>63236.232269931847</v>
      </c>
      <c r="W27" s="154">
        <f>V27/S27</f>
        <v>63.869958938539803</v>
      </c>
      <c r="Y27" s="164">
        <v>3.99259447228948E-4</v>
      </c>
      <c r="Z27" s="164">
        <v>3.5229960653188308E-4</v>
      </c>
      <c r="AA27" s="164">
        <v>3.104022788786265E-4</v>
      </c>
    </row>
    <row r="28" spans="1:27">
      <c r="A28" s="148">
        <v>18</v>
      </c>
      <c r="B28" s="149">
        <f>'Ass Mort'!B36</f>
        <v>6.4000000000000005E-4</v>
      </c>
      <c r="C28" s="149">
        <f t="shared" si="8"/>
        <v>0.99036282085106053</v>
      </c>
      <c r="D28" s="151">
        <f>$E$6*B28</f>
        <v>8.3605871601447827E-4</v>
      </c>
      <c r="E28" s="152">
        <f t="shared" si="9"/>
        <v>987.42365325031608</v>
      </c>
      <c r="F28" s="153">
        <f>E28*D28</f>
        <v>0.8255441516987847</v>
      </c>
      <c r="G28" s="152">
        <f>E29+0.5*F28</f>
        <v>987.0108811744667</v>
      </c>
      <c r="H28" s="152">
        <f t="shared" si="6"/>
        <v>55448.825409725934</v>
      </c>
      <c r="I28" s="154">
        <f>H28/E28</f>
        <v>56.155050800337087</v>
      </c>
      <c r="K28" s="164">
        <v>1.0599912181953083E-3</v>
      </c>
      <c r="L28" s="164">
        <v>9.4236825641232991E-4</v>
      </c>
      <c r="M28" s="164">
        <v>8.3605871601447827E-4</v>
      </c>
      <c r="O28" s="148">
        <v>18</v>
      </c>
      <c r="P28" s="149">
        <f>'Ass Mort'!C36</f>
        <v>3.3E-4</v>
      </c>
      <c r="Q28" s="149">
        <f t="shared" si="10"/>
        <v>0.98978375124782636</v>
      </c>
      <c r="R28" s="151">
        <f>$S$6*P28</f>
        <v>3.3042823235466693E-4</v>
      </c>
      <c r="S28" s="152">
        <f t="shared" si="11"/>
        <v>989.77053766637073</v>
      </c>
      <c r="T28" s="153">
        <f>S28*R28</f>
        <v>0.32704812919782716</v>
      </c>
      <c r="U28" s="152">
        <f>S29+0.5*T28</f>
        <v>989.60701360177188</v>
      </c>
      <c r="V28" s="152">
        <f t="shared" si="7"/>
        <v>62246.308071053456</v>
      </c>
      <c r="W28" s="154">
        <f>V28/S28</f>
        <v>62.889635225771165</v>
      </c>
      <c r="Y28" s="164">
        <v>4.2501812124371883E-4</v>
      </c>
      <c r="Z28" s="164">
        <v>3.7502861340490777E-4</v>
      </c>
      <c r="AA28" s="164">
        <v>3.3042823235466693E-4</v>
      </c>
    </row>
    <row r="29" spans="1:27">
      <c r="A29" s="148">
        <v>19</v>
      </c>
      <c r="B29" s="149">
        <f>'Ass Mort'!B37</f>
        <v>7.2000000000000005E-4</v>
      </c>
      <c r="C29" s="149">
        <f t="shared" si="8"/>
        <v>0.9897289886457159</v>
      </c>
      <c r="D29" s="151">
        <f>$E$6*B29</f>
        <v>9.4056605551628796E-4</v>
      </c>
      <c r="E29" s="152">
        <f t="shared" si="9"/>
        <v>986.59810909861733</v>
      </c>
      <c r="F29" s="153">
        <f>E29*D29</f>
        <v>0.92796069185471486</v>
      </c>
      <c r="G29" s="152">
        <f>E30+0.5*F29</f>
        <v>986.13412875268989</v>
      </c>
      <c r="H29" s="152">
        <f t="shared" si="6"/>
        <v>54461.814528551469</v>
      </c>
      <c r="I29" s="154">
        <f>H29/E29</f>
        <v>55.201620625757386</v>
      </c>
      <c r="K29" s="164">
        <v>1.1924901204697217E-3</v>
      </c>
      <c r="L29" s="164">
        <v>1.0601642884638712E-3</v>
      </c>
      <c r="M29" s="164">
        <v>9.4056605551628796E-4</v>
      </c>
      <c r="O29" s="148">
        <v>19</v>
      </c>
      <c r="P29" s="149">
        <f>'Ass Mort'!C37</f>
        <v>3.4000000000000002E-4</v>
      </c>
      <c r="Q29" s="149">
        <f t="shared" si="10"/>
        <v>0.98945712260991447</v>
      </c>
      <c r="R29" s="151">
        <f>$S$6*P29</f>
        <v>3.4044120909268715E-4</v>
      </c>
      <c r="S29" s="152">
        <f t="shared" si="11"/>
        <v>989.44348953717292</v>
      </c>
      <c r="T29" s="153">
        <f>S29*R29</f>
        <v>0.33684733790692267</v>
      </c>
      <c r="U29" s="152">
        <f>S30+0.5*T29</f>
        <v>989.27506586821949</v>
      </c>
      <c r="V29" s="152">
        <f t="shared" si="7"/>
        <v>61256.701057451683</v>
      </c>
      <c r="W29" s="154">
        <f>V29/S29</f>
        <v>61.910257336783758</v>
      </c>
      <c r="Y29" s="164">
        <v>4.3789745825110424E-4</v>
      </c>
      <c r="Z29" s="164">
        <v>3.8639311684142012E-4</v>
      </c>
      <c r="AA29" s="164">
        <v>3.4044120909268715E-4</v>
      </c>
    </row>
    <row r="30" spans="1:27">
      <c r="A30" s="148">
        <v>20</v>
      </c>
      <c r="B30" s="149">
        <f>'Ass Mort'!B38</f>
        <v>7.9000000000000001E-4</v>
      </c>
      <c r="C30" s="149">
        <f t="shared" si="8"/>
        <v>0.98901638377389089</v>
      </c>
      <c r="D30" s="151">
        <f>$E$6*B30</f>
        <v>1.0320099775803714E-3</v>
      </c>
      <c r="E30" s="152">
        <f t="shared" si="9"/>
        <v>985.67014840676256</v>
      </c>
      <c r="F30" s="153">
        <f>E30*D30</f>
        <v>1.0172214277589045</v>
      </c>
      <c r="G30" s="152">
        <f>E31+0.5*F30</f>
        <v>985.16153769288303</v>
      </c>
      <c r="H30" s="152">
        <f t="shared" si="6"/>
        <v>53475.680399798781</v>
      </c>
      <c r="I30" s="154">
        <f>H30/E30</f>
        <v>54.253119551441102</v>
      </c>
      <c r="K30" s="164">
        <v>1.3084266599598334E-3</v>
      </c>
      <c r="L30" s="164">
        <v>1.1632358165089697E-3</v>
      </c>
      <c r="M30" s="164">
        <v>1.0320099775803714E-3</v>
      </c>
      <c r="O30" s="148">
        <v>20</v>
      </c>
      <c r="P30" s="149">
        <f>'Ass Mort'!C38</f>
        <v>3.4000000000000002E-4</v>
      </c>
      <c r="Q30" s="149">
        <f t="shared" si="10"/>
        <v>0.98912070718822709</v>
      </c>
      <c r="R30" s="151">
        <f>$S$6*P30</f>
        <v>3.4044120909268715E-4</v>
      </c>
      <c r="S30" s="152">
        <f t="shared" si="11"/>
        <v>989.10664219926605</v>
      </c>
      <c r="T30" s="153">
        <f>S30*R30</f>
        <v>0.33673266119192602</v>
      </c>
      <c r="U30" s="152">
        <f>S31+0.5*T30</f>
        <v>988.93827586867008</v>
      </c>
      <c r="V30" s="152">
        <f t="shared" si="7"/>
        <v>60267.425991583463</v>
      </c>
      <c r="W30" s="154">
        <f>V30/S30</f>
        <v>60.931171038928227</v>
      </c>
      <c r="Y30" s="164">
        <v>4.3789745825110424E-4</v>
      </c>
      <c r="Z30" s="164">
        <v>3.8639311684142012E-4</v>
      </c>
      <c r="AA30" s="164">
        <v>3.4044120909268715E-4</v>
      </c>
    </row>
    <row r="31" spans="1:27">
      <c r="A31" s="148">
        <v>21</v>
      </c>
      <c r="B31" s="149">
        <f>'Ass Mort'!B39</f>
        <v>8.5999999999999998E-4</v>
      </c>
      <c r="C31" s="149">
        <f t="shared" si="8"/>
        <v>0.98823506083070956</v>
      </c>
      <c r="D31" s="151">
        <f>$E$6*B31</f>
        <v>1.123453899644455E-3</v>
      </c>
      <c r="E31" s="152">
        <f t="shared" si="9"/>
        <v>984.65292697900361</v>
      </c>
      <c r="F31" s="153">
        <f>E31*D31</f>
        <v>1.1062121706108885</v>
      </c>
      <c r="G31" s="152">
        <f>E32+0.5*F31</f>
        <v>984.09982089369817</v>
      </c>
      <c r="H31" s="152">
        <f t="shared" si="6"/>
        <v>52490.518862105899</v>
      </c>
      <c r="I31" s="154">
        <f>H31/E31</f>
        <v>53.308650615756704</v>
      </c>
      <c r="K31" s="164">
        <v>1.4243631994499454E-3</v>
      </c>
      <c r="L31" s="164">
        <v>1.2663073445540682E-3</v>
      </c>
      <c r="M31" s="164">
        <v>1.123453899644455E-3</v>
      </c>
      <c r="O31" s="148">
        <v>21</v>
      </c>
      <c r="P31" s="149">
        <f>'Ass Mort'!C39</f>
        <v>3.5E-4</v>
      </c>
      <c r="Q31" s="149">
        <f t="shared" si="10"/>
        <v>0.98878440614778307</v>
      </c>
      <c r="R31" s="151">
        <f>$S$6*P31</f>
        <v>3.5045418583070731E-4</v>
      </c>
      <c r="S31" s="152">
        <f t="shared" si="11"/>
        <v>988.7699095380741</v>
      </c>
      <c r="T31" s="153">
        <f>S31*R31</f>
        <v>0.34651855362106787</v>
      </c>
      <c r="U31" s="152">
        <f>S32+0.5*T31</f>
        <v>988.59665026126356</v>
      </c>
      <c r="V31" s="152">
        <f t="shared" si="7"/>
        <v>59278.487715714793</v>
      </c>
      <c r="W31" s="154">
        <f>V31/S31</f>
        <v>59.951751306234691</v>
      </c>
      <c r="Y31" s="164">
        <v>4.5077679525848966E-4</v>
      </c>
      <c r="Z31" s="164">
        <v>3.9775762027793247E-4</v>
      </c>
      <c r="AA31" s="164">
        <v>3.5045418583070731E-4</v>
      </c>
    </row>
    <row r="32" spans="1:27">
      <c r="A32" s="148">
        <v>22</v>
      </c>
      <c r="B32" s="149">
        <f>'Ass Mort'!B40</f>
        <v>9.1E-4</v>
      </c>
      <c r="C32" s="149">
        <f t="shared" si="8"/>
        <v>0.98738517867839515</v>
      </c>
      <c r="D32" s="151">
        <f>$E$6*B32</f>
        <v>1.1887709868330862E-3</v>
      </c>
      <c r="E32" s="152">
        <f t="shared" si="9"/>
        <v>983.54671480839272</v>
      </c>
      <c r="F32" s="153">
        <f>E32*D32</f>
        <v>1.169211798759213</v>
      </c>
      <c r="G32" s="152">
        <f>E33+0.5*F32</f>
        <v>982.96210890901318</v>
      </c>
      <c r="H32" s="152">
        <f t="shared" si="6"/>
        <v>51506.419041212197</v>
      </c>
      <c r="I32" s="154">
        <f>H32/E32</f>
        <v>52.368045427558869</v>
      </c>
      <c r="K32" s="164">
        <v>1.5071750133714538E-3</v>
      </c>
      <c r="L32" s="164">
        <v>1.3399298645862814E-3</v>
      </c>
      <c r="M32" s="164">
        <v>1.1887709868330862E-3</v>
      </c>
      <c r="O32" s="148">
        <v>22</v>
      </c>
      <c r="P32" s="149">
        <f>'Ass Mort'!C40</f>
        <v>3.6000000000000002E-4</v>
      </c>
      <c r="Q32" s="149">
        <f t="shared" si="10"/>
        <v>0.98843833160563144</v>
      </c>
      <c r="R32" s="151">
        <f>$S$6*P32</f>
        <v>3.6046716256872758E-4</v>
      </c>
      <c r="S32" s="152">
        <f t="shared" si="11"/>
        <v>988.42339098445302</v>
      </c>
      <c r="T32" s="153">
        <f>S32*R32</f>
        <v>0.35629417516472583</v>
      </c>
      <c r="U32" s="152">
        <f>S33+0.5*T32</f>
        <v>988.24524389687065</v>
      </c>
      <c r="V32" s="152">
        <f t="shared" si="7"/>
        <v>58289.891065453528</v>
      </c>
      <c r="W32" s="154">
        <f>V32/S32</f>
        <v>58.972593725648053</v>
      </c>
      <c r="Y32" s="164">
        <v>4.6365613226587507E-4</v>
      </c>
      <c r="Z32" s="164">
        <v>4.0912212371444487E-4</v>
      </c>
      <c r="AA32" s="164">
        <v>3.6046716256872758E-4</v>
      </c>
    </row>
    <row r="33" spans="1:27">
      <c r="A33" s="148">
        <v>23</v>
      </c>
      <c r="B33" s="149">
        <f>'Ass Mort'!B41</f>
        <v>9.5E-4</v>
      </c>
      <c r="C33" s="149">
        <f t="shared" si="8"/>
        <v>0.98648665816579784</v>
      </c>
      <c r="D33" s="151">
        <f>$E$6*B33</f>
        <v>1.241024656583991E-3</v>
      </c>
      <c r="E33" s="152">
        <f t="shared" si="9"/>
        <v>982.37750300963353</v>
      </c>
      <c r="F33" s="153">
        <f>E33*D33</f>
        <v>1.2191547033083692</v>
      </c>
      <c r="G33" s="152">
        <f>E34+0.5*F33</f>
        <v>981.76792565797928</v>
      </c>
      <c r="H33" s="152">
        <f t="shared" si="6"/>
        <v>50523.456932303183</v>
      </c>
      <c r="I33" s="154">
        <f>H33/E33</f>
        <v>51.429778041046745</v>
      </c>
      <c r="K33" s="164">
        <v>1.5734244645086606E-3</v>
      </c>
      <c r="L33" s="164">
        <v>1.3988278806120521E-3</v>
      </c>
      <c r="M33" s="164">
        <v>1.241024656583991E-3</v>
      </c>
      <c r="O33" s="148">
        <v>23</v>
      </c>
      <c r="P33" s="149">
        <f>'Ass Mort'!C41</f>
        <v>3.6999999999999999E-4</v>
      </c>
      <c r="Q33" s="149">
        <f t="shared" si="10"/>
        <v>0.98808249380625335</v>
      </c>
      <c r="R33" s="151">
        <f>$S$6*P33</f>
        <v>3.7048013930674774E-4</v>
      </c>
      <c r="S33" s="152">
        <f t="shared" si="11"/>
        <v>988.06709680928827</v>
      </c>
      <c r="T33" s="153">
        <f>S33*R33</f>
        <v>0.36605923567031895</v>
      </c>
      <c r="U33" s="152">
        <f>S34+0.5*T33</f>
        <v>987.88406719145314</v>
      </c>
      <c r="V33" s="152">
        <f t="shared" si="7"/>
        <v>57301.64582155666</v>
      </c>
      <c r="W33" s="154">
        <f>V33/S33</f>
        <v>57.993678776064677</v>
      </c>
      <c r="Y33" s="164">
        <v>4.7653546927326049E-4</v>
      </c>
      <c r="Z33" s="164">
        <v>4.2048662715095717E-4</v>
      </c>
      <c r="AA33" s="164">
        <v>3.7048013930674774E-4</v>
      </c>
    </row>
    <row r="34" spans="1:27">
      <c r="A34" s="148">
        <v>24</v>
      </c>
      <c r="B34" s="149">
        <f>'Ass Mort'!B42</f>
        <v>9.8999999999999999E-4</v>
      </c>
      <c r="C34" s="149">
        <f t="shared" si="8"/>
        <v>0.9855494958405403</v>
      </c>
      <c r="D34" s="151">
        <f>$E$6*B34</f>
        <v>1.2932783263348959E-3</v>
      </c>
      <c r="E34" s="152">
        <f t="shared" si="9"/>
        <v>981.15834830632514</v>
      </c>
      <c r="F34" s="153">
        <f>E34*D34</f>
        <v>1.268910826567115</v>
      </c>
      <c r="G34" s="152">
        <f>E35+0.5*F34</f>
        <v>980.52389289304165</v>
      </c>
      <c r="H34" s="152">
        <f t="shared" si="6"/>
        <v>49541.689006645203</v>
      </c>
      <c r="I34" s="154">
        <f>H34/E34</f>
        <v>50.49306168791616</v>
      </c>
      <c r="K34" s="164">
        <v>1.6396739156458672E-3</v>
      </c>
      <c r="L34" s="164">
        <v>1.4577258966378228E-3</v>
      </c>
      <c r="M34" s="164">
        <v>1.2932783263348959E-3</v>
      </c>
      <c r="O34" s="148">
        <v>24</v>
      </c>
      <c r="P34" s="149">
        <f>'Ass Mort'!C42</f>
        <v>3.8999999999999999E-4</v>
      </c>
      <c r="Q34" s="149">
        <f t="shared" si="10"/>
        <v>0.987716903283545</v>
      </c>
      <c r="R34" s="151">
        <f>$S$6*P34</f>
        <v>3.9050609278278817E-4</v>
      </c>
      <c r="S34" s="152">
        <f t="shared" si="11"/>
        <v>987.70103757361801</v>
      </c>
      <c r="T34" s="153">
        <f>S34*R34</f>
        <v>0.38570327302037943</v>
      </c>
      <c r="U34" s="152">
        <f>S35+0.5*T34</f>
        <v>987.5081859371079</v>
      </c>
      <c r="V34" s="152">
        <f t="shared" si="7"/>
        <v>56313.761754365209</v>
      </c>
      <c r="W34" s="154">
        <f>V34/S34</f>
        <v>57.014986936437111</v>
      </c>
      <c r="Y34" s="164">
        <v>5.0229414328803131E-4</v>
      </c>
      <c r="Z34" s="164">
        <v>4.4321563402398192E-4</v>
      </c>
      <c r="AA34" s="164">
        <v>3.9050609278278817E-4</v>
      </c>
    </row>
    <row r="35" spans="1:27">
      <c r="A35" s="148">
        <v>25</v>
      </c>
      <c r="B35" s="149">
        <f>'Ass Mort'!B43</f>
        <v>1.0200000000000001E-3</v>
      </c>
      <c r="C35" s="149">
        <f t="shared" si="8"/>
        <v>0.98457380183965815</v>
      </c>
      <c r="D35" s="151">
        <f>$E$6*B35</f>
        <v>1.3324685786480746E-3</v>
      </c>
      <c r="E35" s="152">
        <f t="shared" si="9"/>
        <v>979.88943747975804</v>
      </c>
      <c r="F35" s="153">
        <f>E35*D35</f>
        <v>1.3056718859909147</v>
      </c>
      <c r="G35" s="152">
        <f>E36+0.5*F35</f>
        <v>979.23660153676258</v>
      </c>
      <c r="H35" s="152">
        <f t="shared" si="6"/>
        <v>48561.165113752162</v>
      </c>
      <c r="I35" s="154">
        <f>H35/E35</f>
        <v>49.557800356180806</v>
      </c>
      <c r="K35" s="164">
        <v>1.6893610039987726E-3</v>
      </c>
      <c r="L35" s="164">
        <v>1.5018994086571508E-3</v>
      </c>
      <c r="M35" s="164">
        <v>1.3324685786480746E-3</v>
      </c>
      <c r="O35" s="148">
        <v>25</v>
      </c>
      <c r="P35" s="149">
        <f>'Ass Mort'!C43</f>
        <v>4.0999999999999999E-4</v>
      </c>
      <c r="Q35" s="149">
        <f t="shared" si="10"/>
        <v>0.98733169369126439</v>
      </c>
      <c r="R35" s="151">
        <f>$S$6*P35</f>
        <v>4.105320462588286E-4</v>
      </c>
      <c r="S35" s="152">
        <f t="shared" si="11"/>
        <v>987.31533430059767</v>
      </c>
      <c r="T35" s="153">
        <f>S35*R35</f>
        <v>0.40532458449314379</v>
      </c>
      <c r="U35" s="152">
        <f>S36+0.5*T35</f>
        <v>987.11267200835118</v>
      </c>
      <c r="V35" s="152">
        <f t="shared" si="7"/>
        <v>55326.253568428103</v>
      </c>
      <c r="W35" s="154">
        <f>V35/S35</f>
        <v>56.037065004789532</v>
      </c>
      <c r="Y35" s="164">
        <v>5.2805281730280214E-4</v>
      </c>
      <c r="Z35" s="164">
        <v>4.6594464089700662E-4</v>
      </c>
      <c r="AA35" s="164">
        <v>4.105320462588286E-4</v>
      </c>
    </row>
    <row r="36" spans="1:27">
      <c r="A36" s="148">
        <v>26</v>
      </c>
      <c r="B36" s="149">
        <f>'Ass Mort'!B44</f>
        <v>1.0300000000000001E-3</v>
      </c>
      <c r="C36" s="149">
        <f t="shared" si="8"/>
        <v>0.9835695365617817</v>
      </c>
      <c r="D36" s="151">
        <f>$E$6*B36</f>
        <v>1.3455319960858009E-3</v>
      </c>
      <c r="E36" s="152">
        <f t="shared" si="9"/>
        <v>978.58376559376711</v>
      </c>
      <c r="F36" s="153">
        <f>E36*D36</f>
        <v>1.3167157674565411</v>
      </c>
      <c r="G36" s="152">
        <f>E37+0.5*F36</f>
        <v>977.92540771003883</v>
      </c>
      <c r="H36" s="152">
        <f t="shared" si="6"/>
        <v>47581.928512215396</v>
      </c>
      <c r="I36" s="154">
        <f>H36/E36</f>
        <v>48.623255550682984</v>
      </c>
      <c r="K36" s="164">
        <v>1.7059233667830742E-3</v>
      </c>
      <c r="L36" s="164">
        <v>1.5166239126635935E-3</v>
      </c>
      <c r="M36" s="164">
        <v>1.3455319960858009E-3</v>
      </c>
      <c r="O36" s="148">
        <v>26</v>
      </c>
      <c r="P36" s="149">
        <f>'Ass Mort'!C44</f>
        <v>4.2999999999999999E-4</v>
      </c>
      <c r="Q36" s="149">
        <f t="shared" si="10"/>
        <v>0.986926887696851</v>
      </c>
      <c r="R36" s="151">
        <f>$S$6*P36</f>
        <v>4.3055799973486898E-4</v>
      </c>
      <c r="S36" s="152">
        <f t="shared" si="11"/>
        <v>986.91000971610458</v>
      </c>
      <c r="T36" s="153">
        <f>S36*R36</f>
        <v>0.42492199970168609</v>
      </c>
      <c r="U36" s="152">
        <f>S37+0.5*T36</f>
        <v>986.69754871625366</v>
      </c>
      <c r="V36" s="152">
        <f t="shared" si="7"/>
        <v>54339.140896419754</v>
      </c>
      <c r="W36" s="154">
        <f>V36/S36</f>
        <v>55.059874113599271</v>
      </c>
      <c r="Y36" s="164">
        <v>5.5381149131757297E-4</v>
      </c>
      <c r="Z36" s="164">
        <v>4.8867364777003131E-4</v>
      </c>
      <c r="AA36" s="164">
        <v>4.3055799973486898E-4</v>
      </c>
    </row>
    <row r="37" spans="1:27">
      <c r="A37" s="148">
        <v>27</v>
      </c>
      <c r="B37" s="149">
        <f>'Ass Mort'!B45</f>
        <v>1.0300000000000001E-3</v>
      </c>
      <c r="C37" s="149">
        <f t="shared" si="8"/>
        <v>0.98255645993912311</v>
      </c>
      <c r="D37" s="151">
        <f>$E$6*B37</f>
        <v>1.3455319960858009E-3</v>
      </c>
      <c r="E37" s="152">
        <f t="shared" si="9"/>
        <v>977.26704982631054</v>
      </c>
      <c r="F37" s="153">
        <f>E37*D37</f>
        <v>1.3149440842616775</v>
      </c>
      <c r="G37" s="152">
        <f>E38+0.5*F37</f>
        <v>976.60957778417969</v>
      </c>
      <c r="H37" s="152">
        <f t="shared" si="6"/>
        <v>46604.003104505355</v>
      </c>
      <c r="I37" s="154">
        <f>H37/E37</f>
        <v>47.688094173223455</v>
      </c>
      <c r="K37" s="164">
        <v>1.7059233667830742E-3</v>
      </c>
      <c r="L37" s="164">
        <v>1.5166239126635935E-3</v>
      </c>
      <c r="M37" s="164">
        <v>1.3455319960858009E-3</v>
      </c>
      <c r="O37" s="148">
        <v>27</v>
      </c>
      <c r="P37" s="149">
        <f>'Ass Mort'!C45</f>
        <v>4.4000000000000002E-4</v>
      </c>
      <c r="Q37" s="149">
        <f t="shared" si="10"/>
        <v>0.98650250913514126</v>
      </c>
      <c r="R37" s="151">
        <f>$S$6*P37</f>
        <v>4.4057097647288925E-4</v>
      </c>
      <c r="S37" s="152">
        <f t="shared" si="11"/>
        <v>986.48508771640286</v>
      </c>
      <c r="T37" s="153">
        <f>S37*R37</f>
        <v>0.4346166983711594</v>
      </c>
      <c r="U37" s="152">
        <f>S38+0.5*T37</f>
        <v>986.26777936721726</v>
      </c>
      <c r="V37" s="152">
        <f t="shared" si="7"/>
        <v>53352.443347703498</v>
      </c>
      <c r="W37" s="154">
        <f>V37/S37</f>
        <v>54.08337542253998</v>
      </c>
      <c r="Y37" s="164">
        <v>5.6669082832495844E-4</v>
      </c>
      <c r="Z37" s="164">
        <v>5.0003815120654366E-4</v>
      </c>
      <c r="AA37" s="164">
        <v>4.4057097647288925E-4</v>
      </c>
    </row>
    <row r="38" spans="1:27">
      <c r="A38" s="148">
        <v>28</v>
      </c>
      <c r="B38" s="149">
        <f>'Ass Mort'!B46</f>
        <v>1.0200000000000001E-3</v>
      </c>
      <c r="C38" s="149">
        <f t="shared" si="8"/>
        <v>0.98154442678538578</v>
      </c>
      <c r="D38" s="151">
        <f>$E$6*B38</f>
        <v>1.3324685786480746E-3</v>
      </c>
      <c r="E38" s="152">
        <f t="shared" si="9"/>
        <v>975.95210574204884</v>
      </c>
      <c r="F38" s="153">
        <f>E38*D38</f>
        <v>1.3004255151667032</v>
      </c>
      <c r="G38" s="152">
        <f>E39+0.5*F38</f>
        <v>975.30189298446555</v>
      </c>
      <c r="H38" s="152">
        <f t="shared" si="6"/>
        <v>45627.393526721178</v>
      </c>
      <c r="I38" s="154">
        <f>H38/E38</f>
        <v>46.751672810859048</v>
      </c>
      <c r="K38" s="164">
        <v>1.6893610039987726E-3</v>
      </c>
      <c r="L38" s="164">
        <v>1.5018994086571508E-3</v>
      </c>
      <c r="M38" s="164">
        <v>1.3324685786480746E-3</v>
      </c>
      <c r="O38" s="148">
        <v>28</v>
      </c>
      <c r="P38" s="149">
        <f>'Ass Mort'!C46</f>
        <v>4.6000000000000001E-4</v>
      </c>
      <c r="Q38" s="149">
        <f t="shared" si="10"/>
        <v>0.98606844803112181</v>
      </c>
      <c r="R38" s="151">
        <f>$S$6*P38</f>
        <v>4.6059692994892968E-4</v>
      </c>
      <c r="S38" s="152">
        <f t="shared" si="11"/>
        <v>986.05047101803166</v>
      </c>
      <c r="T38" s="153">
        <f>S38*R38</f>
        <v>0.45417181972560144</v>
      </c>
      <c r="U38" s="152">
        <f>S39+0.5*T38</f>
        <v>985.82338510816885</v>
      </c>
      <c r="V38" s="152">
        <f t="shared" si="7"/>
        <v>52366.175568336279</v>
      </c>
      <c r="W38" s="154">
        <f>V38/S38</f>
        <v>53.106993107839273</v>
      </c>
      <c r="Y38" s="164">
        <v>5.9244950233972927E-4</v>
      </c>
      <c r="Z38" s="164">
        <v>5.2276715807956847E-4</v>
      </c>
      <c r="AA38" s="164">
        <v>4.6059692994892968E-4</v>
      </c>
    </row>
    <row r="39" spans="1:27">
      <c r="A39" s="148">
        <v>29</v>
      </c>
      <c r="B39" s="149">
        <f>'Ass Mort'!B47</f>
        <v>1.01E-3</v>
      </c>
      <c r="C39" s="149">
        <f t="shared" si="8"/>
        <v>0.98054325147006471</v>
      </c>
      <c r="D39" s="151">
        <f>$E$6*B39</f>
        <v>1.3194051612103485E-3</v>
      </c>
      <c r="E39" s="152">
        <f t="shared" si="9"/>
        <v>974.65168022688215</v>
      </c>
      <c r="F39" s="153">
        <f>E39*D39</f>
        <v>1.2859604572736865</v>
      </c>
      <c r="G39" s="152">
        <f>E40+0.5*F39</f>
        <v>974.00869999824533</v>
      </c>
      <c r="H39" s="152">
        <f t="shared" si="6"/>
        <v>44652.091633736716</v>
      </c>
      <c r="I39" s="154">
        <f>H39/E39</f>
        <v>45.813383939729604</v>
      </c>
      <c r="K39" s="164">
        <v>1.6727986412144707E-3</v>
      </c>
      <c r="L39" s="164">
        <v>1.487174904650708E-3</v>
      </c>
      <c r="M39" s="164">
        <v>1.3194051612103485E-3</v>
      </c>
      <c r="O39" s="148">
        <v>29</v>
      </c>
      <c r="P39" s="149">
        <f>'Ass Mort'!C47</f>
        <v>4.8000000000000001E-4</v>
      </c>
      <c r="Q39" s="149">
        <f t="shared" si="10"/>
        <v>0.98561485654502745</v>
      </c>
      <c r="R39" s="151">
        <f>$S$6*P39</f>
        <v>4.8062288342497005E-4</v>
      </c>
      <c r="S39" s="152">
        <f t="shared" si="11"/>
        <v>985.59629919830604</v>
      </c>
      <c r="T39" s="153">
        <f>S39*R39</f>
        <v>0.47370013521366933</v>
      </c>
      <c r="U39" s="152">
        <f>S40+0.5*T39</f>
        <v>985.3594491306992</v>
      </c>
      <c r="V39" s="152">
        <f t="shared" si="7"/>
        <v>51380.352183228111</v>
      </c>
      <c r="W39" s="154">
        <f>V39/S39</f>
        <v>52.13123489305044</v>
      </c>
      <c r="Y39" s="164">
        <v>6.182081763545001E-4</v>
      </c>
      <c r="Z39" s="164">
        <v>5.4549616495259317E-4</v>
      </c>
      <c r="AA39" s="164">
        <v>4.8062288342497005E-4</v>
      </c>
    </row>
    <row r="40" spans="1:27">
      <c r="A40" s="148">
        <v>30</v>
      </c>
      <c r="B40" s="149">
        <f>'Ass Mort'!B48</f>
        <v>9.7000000000000005E-4</v>
      </c>
      <c r="C40" s="149">
        <f t="shared" si="8"/>
        <v>0.97955290278607998</v>
      </c>
      <c r="D40" s="151">
        <f>$E$6*B40</f>
        <v>1.2671514914594435E-3</v>
      </c>
      <c r="E40" s="152">
        <f t="shared" si="9"/>
        <v>973.36571976960852</v>
      </c>
      <c r="F40" s="153">
        <f>E40*D40</f>
        <v>1.233401823541554</v>
      </c>
      <c r="G40" s="152">
        <f>E41+0.5*F40</f>
        <v>972.74901885783777</v>
      </c>
      <c r="H40" s="152">
        <f t="shared" si="6"/>
        <v>43678.082933738471</v>
      </c>
      <c r="I40" s="154">
        <f>H40/E40</f>
        <v>44.873249639484825</v>
      </c>
      <c r="K40" s="164">
        <v>1.6065491900772639E-3</v>
      </c>
      <c r="L40" s="164">
        <v>1.4282768886249375E-3</v>
      </c>
      <c r="M40" s="164">
        <v>1.2671514914594435E-3</v>
      </c>
      <c r="O40" s="148">
        <v>30</v>
      </c>
      <c r="P40" s="149">
        <f>'Ass Mort'!C48</f>
        <v>4.8999999999999998E-4</v>
      </c>
      <c r="Q40" s="149">
        <f t="shared" si="10"/>
        <v>0.98514176141388576</v>
      </c>
      <c r="R40" s="151">
        <f>$S$6*P40</f>
        <v>4.9063586016299021E-4</v>
      </c>
      <c r="S40" s="152">
        <f t="shared" si="11"/>
        <v>985.12259906309237</v>
      </c>
      <c r="T40" s="153">
        <f>S40*R40</f>
        <v>0.48333647375732086</v>
      </c>
      <c r="U40" s="152">
        <f>S41+0.5*T40</f>
        <v>984.88093082621378</v>
      </c>
      <c r="V40" s="152">
        <f t="shared" si="7"/>
        <v>50394.99273409741</v>
      </c>
      <c r="W40" s="154">
        <f>V40/S40</f>
        <v>51.156061978504923</v>
      </c>
      <c r="Y40" s="164">
        <v>6.3108751336188546E-4</v>
      </c>
      <c r="Z40" s="164">
        <v>5.5686066838910541E-4</v>
      </c>
      <c r="AA40" s="164">
        <v>4.9063586016299021E-4</v>
      </c>
    </row>
    <row r="41" spans="1:27">
      <c r="A41" s="148">
        <v>31</v>
      </c>
      <c r="B41" s="149">
        <f>'Ass Mort'!B49</f>
        <v>9.6000000000000002E-4</v>
      </c>
      <c r="C41" s="149">
        <f t="shared" si="8"/>
        <v>0.97860273647037743</v>
      </c>
      <c r="D41" s="151">
        <f>$E$6*B41</f>
        <v>1.2540880740217173E-3</v>
      </c>
      <c r="E41" s="152">
        <f t="shared" si="9"/>
        <v>972.13231794606702</v>
      </c>
      <c r="F41" s="153">
        <f>E41*D41</f>
        <v>1.219139546307251</v>
      </c>
      <c r="G41" s="152">
        <f>E42+0.5*F41</f>
        <v>971.52274817291345</v>
      </c>
      <c r="H41" s="152">
        <f t="shared" si="6"/>
        <v>42705.333914880634</v>
      </c>
      <c r="I41" s="154">
        <f>H41/E41</f>
        <v>43.929548608268661</v>
      </c>
      <c r="K41" s="164">
        <v>1.5899868272929623E-3</v>
      </c>
      <c r="L41" s="164">
        <v>1.4135523846184948E-3</v>
      </c>
      <c r="M41" s="164">
        <v>1.2540880740217173E-3</v>
      </c>
      <c r="O41" s="148">
        <v>31</v>
      </c>
      <c r="P41" s="149">
        <f>'Ass Mort'!C49</f>
        <v>5.1999999999999995E-4</v>
      </c>
      <c r="Q41" s="149">
        <f t="shared" si="10"/>
        <v>0.98465904195079301</v>
      </c>
      <c r="R41" s="151">
        <f>$S$6*P41</f>
        <v>5.2067479037705086E-4</v>
      </c>
      <c r="S41" s="152">
        <f t="shared" si="11"/>
        <v>984.63926258933509</v>
      </c>
      <c r="T41" s="153">
        <f>S41*R41</f>
        <v>0.51267684164571603</v>
      </c>
      <c r="U41" s="152">
        <f>S42+0.5*T41</f>
        <v>984.3829241685122</v>
      </c>
      <c r="V41" s="152">
        <f t="shared" si="7"/>
        <v>49410.111803271197</v>
      </c>
      <c r="W41" s="154">
        <f>V41/S41</f>
        <v>50.180927859138947</v>
      </c>
      <c r="Y41" s="164">
        <v>6.6972552438404175E-4</v>
      </c>
      <c r="Z41" s="164">
        <v>5.9095417869864245E-4</v>
      </c>
      <c r="AA41" s="164">
        <v>5.2067479037705086E-4</v>
      </c>
    </row>
    <row r="42" spans="1:27">
      <c r="A42" s="148">
        <v>32</v>
      </c>
      <c r="B42" s="149">
        <f>'Ass Mort'!B50</f>
        <v>9.6000000000000002E-4</v>
      </c>
      <c r="C42" s="149">
        <f t="shared" si="8"/>
        <v>0.97766327784336593</v>
      </c>
      <c r="D42" s="151">
        <f>$E$6*B42</f>
        <v>1.2540880740217173E-3</v>
      </c>
      <c r="E42" s="152">
        <f t="shared" si="9"/>
        <v>970.91317839975977</v>
      </c>
      <c r="F42" s="153">
        <f>E42*D42</f>
        <v>1.2176106379416587</v>
      </c>
      <c r="G42" s="152">
        <f>E43+0.5*F42</f>
        <v>970.30437308078888</v>
      </c>
      <c r="H42" s="152">
        <f t="shared" si="6"/>
        <v>41733.811166707717</v>
      </c>
      <c r="I42" s="154">
        <f>H42/E42</f>
        <v>42.98408147625782</v>
      </c>
      <c r="K42" s="164">
        <v>1.5899868272929623E-3</v>
      </c>
      <c r="L42" s="164">
        <v>1.4135523846184948E-3</v>
      </c>
      <c r="M42" s="164">
        <v>1.2540880740217173E-3</v>
      </c>
      <c r="O42" s="148">
        <v>32</v>
      </c>
      <c r="P42" s="149">
        <f>'Ass Mort'!C50</f>
        <v>5.5000000000000003E-4</v>
      </c>
      <c r="Q42" s="149">
        <f t="shared" si="10"/>
        <v>0.98414701924897863</v>
      </c>
      <c r="R42" s="151">
        <f>$S$6*P42</f>
        <v>5.507137205911115E-4</v>
      </c>
      <c r="S42" s="152">
        <f t="shared" si="11"/>
        <v>984.12658574768932</v>
      </c>
      <c r="T42" s="153">
        <f>S42*R42</f>
        <v>0.54197201356973757</v>
      </c>
      <c r="U42" s="152">
        <f>S43+0.5*T42</f>
        <v>983.85559974090438</v>
      </c>
      <c r="V42" s="152">
        <f t="shared" si="7"/>
        <v>48425.728879102688</v>
      </c>
      <c r="W42" s="154">
        <f>V42/S42</f>
        <v>49.206808941464864</v>
      </c>
      <c r="Y42" s="164">
        <v>7.0836353540619805E-4</v>
      </c>
      <c r="Z42" s="164">
        <v>6.2504768900817961E-4</v>
      </c>
      <c r="AA42" s="164">
        <v>5.507137205911115E-4</v>
      </c>
    </row>
    <row r="43" spans="1:27">
      <c r="A43" s="148">
        <v>33</v>
      </c>
      <c r="B43" s="149">
        <f>'Ass Mort'!B51</f>
        <v>9.7000000000000005E-4</v>
      </c>
      <c r="C43" s="149">
        <f t="shared" si="8"/>
        <v>0.97672472109663633</v>
      </c>
      <c r="D43" s="151">
        <f>$E$6*B43</f>
        <v>1.2671514914594435E-3</v>
      </c>
      <c r="E43" s="152">
        <f t="shared" si="9"/>
        <v>969.6955677618181</v>
      </c>
      <c r="F43" s="153">
        <f>E43*D43</f>
        <v>1.2287511849509996</v>
      </c>
      <c r="G43" s="152">
        <f>E44+0.5*F43</f>
        <v>969.08119216934267</v>
      </c>
      <c r="H43" s="152">
        <f t="shared" si="6"/>
        <v>40763.506793626926</v>
      </c>
      <c r="I43" s="154">
        <f>H43/E43</f>
        <v>42.03742715635417</v>
      </c>
      <c r="K43" s="164">
        <v>1.6065491900772639E-3</v>
      </c>
      <c r="L43" s="164">
        <v>1.4282768886249375E-3</v>
      </c>
      <c r="M43" s="164">
        <v>1.2671514914594435E-3</v>
      </c>
      <c r="O43" s="148">
        <v>33</v>
      </c>
      <c r="P43" s="149">
        <f>'Ass Mort'!C51</f>
        <v>5.8E-4</v>
      </c>
      <c r="Q43" s="149">
        <f t="shared" si="10"/>
        <v>0.9836057383883916</v>
      </c>
      <c r="R43" s="151">
        <f>$S$6*P43</f>
        <v>5.8075265080517215E-4</v>
      </c>
      <c r="S43" s="152">
        <f t="shared" si="11"/>
        <v>983.58461373411956</v>
      </c>
      <c r="T43" s="153">
        <f>S43*R43</f>
        <v>0.57121937171727122</v>
      </c>
      <c r="U43" s="152">
        <f>S44+0.5*T43</f>
        <v>983.29900404826094</v>
      </c>
      <c r="V43" s="152">
        <f t="shared" si="7"/>
        <v>47441.873279361782</v>
      </c>
      <c r="W43" s="154">
        <f>V43/S43</f>
        <v>48.233647229648682</v>
      </c>
      <c r="Y43" s="164">
        <v>7.4700154642835424E-4</v>
      </c>
      <c r="Z43" s="164">
        <v>6.5914119931771665E-4</v>
      </c>
      <c r="AA43" s="164">
        <v>5.8075265080517215E-4</v>
      </c>
    </row>
    <row r="44" spans="1:27">
      <c r="A44" s="148">
        <v>34</v>
      </c>
      <c r="B44" s="149">
        <f>'Ass Mort'!B52</f>
        <v>9.8999999999999999E-4</v>
      </c>
      <c r="C44" s="149">
        <f t="shared" si="8"/>
        <v>0.97577729811717262</v>
      </c>
      <c r="D44" s="151">
        <f>$E$6*B44</f>
        <v>1.2932783263348959E-3</v>
      </c>
      <c r="E44" s="152">
        <f t="shared" si="9"/>
        <v>968.46681657686713</v>
      </c>
      <c r="F44" s="153">
        <f>E44*D44</f>
        <v>1.2524971436534154</v>
      </c>
      <c r="G44" s="152">
        <f>E45+0.5*F44</f>
        <v>967.8405680050405</v>
      </c>
      <c r="H44" s="152">
        <f t="shared" si="6"/>
        <v>39794.42560145758</v>
      </c>
      <c r="I44" s="154">
        <f>H44/E44</f>
        <v>41.090128149268502</v>
      </c>
      <c r="K44" s="164">
        <v>1.6396739156458672E-3</v>
      </c>
      <c r="L44" s="164">
        <v>1.4577258966378228E-3</v>
      </c>
      <c r="M44" s="164">
        <v>1.2932783263348959E-3</v>
      </c>
      <c r="O44" s="148">
        <v>34</v>
      </c>
      <c r="P44" s="149">
        <f>'Ass Mort'!C52</f>
        <v>6.3000000000000003E-4</v>
      </c>
      <c r="Q44" s="149">
        <f t="shared" si="10"/>
        <v>0.98303524706012635</v>
      </c>
      <c r="R44" s="151">
        <f>$S$6*P44</f>
        <v>6.3081753449527322E-4</v>
      </c>
      <c r="S44" s="152">
        <f t="shared" si="11"/>
        <v>983.01339436240232</v>
      </c>
      <c r="T44" s="153">
        <f>S44*R44</f>
        <v>0.62010208580752035</v>
      </c>
      <c r="U44" s="152">
        <f>S45+0.5*T44</f>
        <v>982.70334331949857</v>
      </c>
      <c r="V44" s="152">
        <f t="shared" si="7"/>
        <v>46458.57427531352</v>
      </c>
      <c r="W44" s="154">
        <f>V44/S44</f>
        <v>47.261384780466059</v>
      </c>
      <c r="Y44" s="164">
        <v>8.1139823146528136E-4</v>
      </c>
      <c r="Z44" s="164">
        <v>7.159637165002785E-4</v>
      </c>
      <c r="AA44" s="164">
        <v>6.3081753449527322E-4</v>
      </c>
    </row>
    <row r="45" spans="1:27">
      <c r="A45" s="148">
        <v>35</v>
      </c>
      <c r="B45" s="149">
        <f>'Ass Mort'!B53</f>
        <v>1.0399999999999999E-3</v>
      </c>
      <c r="C45" s="149">
        <f t="shared" si="8"/>
        <v>0.97481127859203653</v>
      </c>
      <c r="D45" s="151">
        <f>$E$6*B45</f>
        <v>1.3585954135235268E-3</v>
      </c>
      <c r="E45" s="152">
        <f t="shared" si="9"/>
        <v>967.21431943321375</v>
      </c>
      <c r="F45" s="153">
        <f>E45*D45</f>
        <v>1.3140529382762436</v>
      </c>
      <c r="G45" s="152">
        <f>E46+0.5*F45</f>
        <v>966.5572929640756</v>
      </c>
      <c r="H45" s="152">
        <f t="shared" si="6"/>
        <v>38826.585033452538</v>
      </c>
      <c r="I45" s="154">
        <f>H45/E45</f>
        <v>40.142690459964307</v>
      </c>
      <c r="K45" s="164">
        <v>1.7224857295673756E-3</v>
      </c>
      <c r="L45" s="164">
        <v>1.5313484166700358E-3</v>
      </c>
      <c r="M45" s="164">
        <v>1.3585954135235268E-3</v>
      </c>
      <c r="O45" s="148">
        <v>35</v>
      </c>
      <c r="P45" s="149">
        <f>'Ass Mort'!C53</f>
        <v>6.8000000000000005E-4</v>
      </c>
      <c r="Q45" s="149">
        <f t="shared" si="10"/>
        <v>0.98241593485447842</v>
      </c>
      <c r="R45" s="151">
        <f>$S$6*P45</f>
        <v>6.808824181853743E-4</v>
      </c>
      <c r="S45" s="152">
        <f t="shared" si="11"/>
        <v>982.39329227659482</v>
      </c>
      <c r="T45" s="153">
        <f>S45*R45</f>
        <v>0.66889432045437902</v>
      </c>
      <c r="U45" s="152">
        <f>S46+0.5*T45</f>
        <v>982.05884511636771</v>
      </c>
      <c r="V45" s="152">
        <f t="shared" si="7"/>
        <v>45475.870931994024</v>
      </c>
      <c r="W45" s="154">
        <f>V45/S45</f>
        <v>46.290901301461858</v>
      </c>
      <c r="Y45" s="164">
        <v>8.7579491650220849E-4</v>
      </c>
      <c r="Z45" s="164">
        <v>7.7278623368284025E-4</v>
      </c>
      <c r="AA45" s="164">
        <v>6.808824181853743E-4</v>
      </c>
    </row>
    <row r="46" spans="1:27">
      <c r="A46" s="148">
        <v>36</v>
      </c>
      <c r="B46" s="149">
        <f>'Ass Mort'!B54</f>
        <v>1.1000000000000001E-3</v>
      </c>
      <c r="C46" s="149">
        <f t="shared" si="8"/>
        <v>0.97379747486230073</v>
      </c>
      <c r="D46" s="151">
        <f>$E$6*B46</f>
        <v>1.4369759181498845E-3</v>
      </c>
      <c r="E46" s="152">
        <f t="shared" si="9"/>
        <v>965.90026649493745</v>
      </c>
      <c r="F46" s="153">
        <f>E46*D46</f>
        <v>1.3879754222877809</v>
      </c>
      <c r="G46" s="152">
        <f>E47+0.5*F46</f>
        <v>965.20627878379355</v>
      </c>
      <c r="H46" s="152">
        <f t="shared" si="6"/>
        <v>37860.027740488462</v>
      </c>
      <c r="I46" s="154">
        <f>H46/E46</f>
        <v>39.196622108693553</v>
      </c>
      <c r="K46" s="164">
        <v>1.8218599062731859E-3</v>
      </c>
      <c r="L46" s="164">
        <v>1.619695440708692E-3</v>
      </c>
      <c r="M46" s="164">
        <v>1.4369759181498845E-3</v>
      </c>
      <c r="O46" s="148">
        <v>36</v>
      </c>
      <c r="P46" s="149">
        <f>'Ass Mort'!C54</f>
        <v>7.2999999999999996E-4</v>
      </c>
      <c r="Q46" s="149">
        <f t="shared" si="10"/>
        <v>0.98174789201877732</v>
      </c>
      <c r="R46" s="151">
        <f>$S$6*P46</f>
        <v>7.3094730187547527E-4</v>
      </c>
      <c r="S46" s="152">
        <f t="shared" si="11"/>
        <v>981.72439795614048</v>
      </c>
      <c r="T46" s="153">
        <f>S46*R46</f>
        <v>0.71758879987136626</v>
      </c>
      <c r="U46" s="152">
        <f>S47+0.5*T46</f>
        <v>981.36560355620486</v>
      </c>
      <c r="V46" s="152">
        <f t="shared" si="7"/>
        <v>44493.812086877653</v>
      </c>
      <c r="W46" s="154">
        <f>V46/S46</f>
        <v>45.322100764236545</v>
      </c>
      <c r="Y46" s="164">
        <v>9.401916015391355E-4</v>
      </c>
      <c r="Z46" s="164">
        <v>8.2960875086540199E-4</v>
      </c>
      <c r="AA46" s="164">
        <v>7.3094730187547527E-4</v>
      </c>
    </row>
    <row r="47" spans="1:27">
      <c r="A47" s="148">
        <v>37</v>
      </c>
      <c r="B47" s="149">
        <f>'Ass Mort'!B55</f>
        <v>1.1800000000000001E-3</v>
      </c>
      <c r="C47" s="149">
        <f t="shared" si="8"/>
        <v>0.97272629763995222</v>
      </c>
      <c r="D47" s="151">
        <f>$E$6*B47</f>
        <v>1.5414832576516942E-3</v>
      </c>
      <c r="E47" s="152">
        <f t="shared" si="9"/>
        <v>964.51229107264965</v>
      </c>
      <c r="F47" s="153">
        <f>E47*D47</f>
        <v>1.4867795484877671</v>
      </c>
      <c r="G47" s="152">
        <f>E48+0.5*F47</f>
        <v>963.76890129840569</v>
      </c>
      <c r="H47" s="152">
        <f t="shared" si="6"/>
        <v>36894.821461704669</v>
      </c>
      <c r="I47" s="154">
        <f>H47/E47</f>
        <v>38.252308242410621</v>
      </c>
      <c r="K47" s="164">
        <v>1.9543588085475993E-3</v>
      </c>
      <c r="L47" s="164">
        <v>1.7374914727602332E-3</v>
      </c>
      <c r="M47" s="164">
        <v>1.5414832576516942E-3</v>
      </c>
      <c r="O47" s="148">
        <v>37</v>
      </c>
      <c r="P47" s="149">
        <f>'Ass Mort'!C55</f>
        <v>8.0000000000000004E-4</v>
      </c>
      <c r="Q47" s="149">
        <f t="shared" si="10"/>
        <v>0.98103121605760357</v>
      </c>
      <c r="R47" s="151">
        <f>$S$6*P47</f>
        <v>8.0103813904161677E-4</v>
      </c>
      <c r="S47" s="152">
        <f t="shared" si="11"/>
        <v>981.00680915626913</v>
      </c>
      <c r="T47" s="153">
        <f>S47*R47</f>
        <v>0.78582386879369237</v>
      </c>
      <c r="U47" s="152">
        <f>S48+0.5*T47</f>
        <v>980.61389722187221</v>
      </c>
      <c r="V47" s="152">
        <f t="shared" si="7"/>
        <v>43512.446483321452</v>
      </c>
      <c r="W47" s="154">
        <f>V47/S47</f>
        <v>44.354887323101295</v>
      </c>
      <c r="Y47" s="164">
        <v>1.0303469605908336E-3</v>
      </c>
      <c r="Z47" s="164">
        <v>9.0916027492098854E-4</v>
      </c>
      <c r="AA47" s="164">
        <v>8.0103813904161677E-4</v>
      </c>
    </row>
    <row r="48" spans="1:27">
      <c r="A48" s="148">
        <v>38</v>
      </c>
      <c r="B48" s="149">
        <f>'Ass Mort'!B56</f>
        <v>1.2800000000000001E-3</v>
      </c>
      <c r="C48" s="149">
        <f t="shared" si="8"/>
        <v>0.97157848060873708</v>
      </c>
      <c r="D48" s="151">
        <f>$E$6*B48</f>
        <v>1.6721174320289565E-3</v>
      </c>
      <c r="E48" s="152">
        <f t="shared" si="9"/>
        <v>963.02551152416186</v>
      </c>
      <c r="F48" s="153">
        <f>E48*D48</f>
        <v>1.6102917453081538</v>
      </c>
      <c r="G48" s="152">
        <f>E49+0.5*F48</f>
        <v>962.22036565150779</v>
      </c>
      <c r="H48" s="152">
        <f t="shared" si="6"/>
        <v>35931.052560406264</v>
      </c>
      <c r="I48" s="154">
        <f>H48/E48</f>
        <v>37.310592637923875</v>
      </c>
      <c r="K48" s="164">
        <v>2.1199824363906166E-3</v>
      </c>
      <c r="L48" s="164">
        <v>1.8847365128246598E-3</v>
      </c>
      <c r="M48" s="164">
        <v>1.6721174320289565E-3</v>
      </c>
      <c r="O48" s="148">
        <v>38</v>
      </c>
      <c r="P48" s="149">
        <f>'Ass Mort'!C56</f>
        <v>8.7000000000000001E-4</v>
      </c>
      <c r="Q48" s="149">
        <f t="shared" si="10"/>
        <v>0.98024639108475742</v>
      </c>
      <c r="R48" s="151">
        <f>$S$6*P48</f>
        <v>8.7112897620775828E-4</v>
      </c>
      <c r="S48" s="152">
        <f t="shared" si="11"/>
        <v>980.2209852874754</v>
      </c>
      <c r="T48" s="153">
        <f>S48*R48</f>
        <v>0.85389890337083851</v>
      </c>
      <c r="U48" s="152">
        <f>S49+0.5*T48</f>
        <v>979.79403583579005</v>
      </c>
      <c r="V48" s="152">
        <f t="shared" si="7"/>
        <v>42531.832586099583</v>
      </c>
      <c r="W48" s="154">
        <f>V48/S48</f>
        <v>43.39004492300888</v>
      </c>
      <c r="Y48" s="164">
        <v>1.1205023196425314E-3</v>
      </c>
      <c r="Z48" s="164">
        <v>9.8871179897657498E-4</v>
      </c>
      <c r="AA48" s="164">
        <v>8.7112897620775828E-4</v>
      </c>
    </row>
    <row r="49" spans="1:27">
      <c r="A49" s="148">
        <v>39</v>
      </c>
      <c r="B49" s="149">
        <f>'Ass Mort'!B57</f>
        <v>1.39E-3</v>
      </c>
      <c r="C49" s="149">
        <f t="shared" si="8"/>
        <v>0.97033486015355797</v>
      </c>
      <c r="D49" s="151">
        <f>$E$6*B49</f>
        <v>1.8158150238439448E-3</v>
      </c>
      <c r="E49" s="152">
        <f t="shared" si="9"/>
        <v>961.41521977885373</v>
      </c>
      <c r="F49" s="153">
        <f>E49*D49</f>
        <v>1.7457522002266708</v>
      </c>
      <c r="G49" s="152">
        <f>E50+0.5*F49</f>
        <v>960.54234367874039</v>
      </c>
      <c r="H49" s="152">
        <f t="shared" si="6"/>
        <v>34968.832194754759</v>
      </c>
      <c r="I49" s="154">
        <f>H49/E49</f>
        <v>36.372247365501813</v>
      </c>
      <c r="K49" s="164">
        <v>2.3021684270179347E-3</v>
      </c>
      <c r="L49" s="164">
        <v>2.0467060568955288E-3</v>
      </c>
      <c r="M49" s="164">
        <v>1.8158150238439448E-3</v>
      </c>
      <c r="O49" s="148">
        <v>39</v>
      </c>
      <c r="P49" s="149">
        <f>'Ass Mort'!C57</f>
        <v>9.5E-4</v>
      </c>
      <c r="Q49" s="149">
        <f t="shared" si="10"/>
        <v>0.97939357672451366</v>
      </c>
      <c r="R49" s="151">
        <f>$S$6*P49</f>
        <v>9.5123279011191989E-4</v>
      </c>
      <c r="S49" s="152">
        <f t="shared" si="11"/>
        <v>979.3670863841046</v>
      </c>
      <c r="T49" s="153">
        <f>S49*R49</f>
        <v>0.93160608612493345</v>
      </c>
      <c r="U49" s="152">
        <f>S50+0.5*T49</f>
        <v>978.90128334104213</v>
      </c>
      <c r="V49" s="152">
        <f t="shared" si="7"/>
        <v>41552.038550263795</v>
      </c>
      <c r="W49" s="154">
        <f>V49/S49</f>
        <v>42.427440260093874</v>
      </c>
      <c r="Y49" s="164">
        <v>1.2235370157016147E-3</v>
      </c>
      <c r="Z49" s="164">
        <v>1.0796278264686738E-3</v>
      </c>
      <c r="AA49" s="164">
        <v>9.5123279011191989E-4</v>
      </c>
    </row>
    <row r="50" spans="1:27">
      <c r="A50" s="148">
        <v>40</v>
      </c>
      <c r="B50" s="149">
        <f>'Ass Mort'!B58</f>
        <v>1.5499999999999999E-3</v>
      </c>
      <c r="C50" s="149">
        <f t="shared" si="8"/>
        <v>0.9689860946979445</v>
      </c>
      <c r="D50" s="151">
        <f>$E$6*B50</f>
        <v>2.0248297028475641E-3</v>
      </c>
      <c r="E50" s="152">
        <f t="shared" si="9"/>
        <v>959.66946757862706</v>
      </c>
      <c r="F50" s="153">
        <f>E50*D50</f>
        <v>1.9431672428691116</v>
      </c>
      <c r="G50" s="152">
        <f>E51+0.5*F50</f>
        <v>958.69788395719252</v>
      </c>
      <c r="H50" s="152">
        <f t="shared" si="6"/>
        <v>34008.289851076021</v>
      </c>
      <c r="I50" s="154">
        <f>H50/E50</f>
        <v>35.437503223774982</v>
      </c>
      <c r="K50" s="164">
        <v>2.5671662315667619E-3</v>
      </c>
      <c r="L50" s="164">
        <v>2.2822981209986112E-3</v>
      </c>
      <c r="M50" s="164">
        <v>2.0248297028475641E-3</v>
      </c>
      <c r="O50" s="148">
        <v>40</v>
      </c>
      <c r="P50" s="149">
        <f>'Ass Mort'!C58</f>
        <v>1.0399999999999999E-3</v>
      </c>
      <c r="Q50" s="149">
        <f t="shared" si="10"/>
        <v>0.97846315282662533</v>
      </c>
      <c r="R50" s="151">
        <f>$S$6*P50</f>
        <v>1.0413495807541017E-3</v>
      </c>
      <c r="S50" s="152">
        <f t="shared" si="11"/>
        <v>978.43548029797967</v>
      </c>
      <c r="T50" s="153">
        <f>S50*R50</f>
        <v>1.0188933772032394</v>
      </c>
      <c r="U50" s="152">
        <f>S51+0.5*T50</f>
        <v>977.92603360937812</v>
      </c>
      <c r="V50" s="152">
        <f t="shared" si="7"/>
        <v>40573.137266922749</v>
      </c>
      <c r="W50" s="154">
        <f>V50/S50</f>
        <v>41.467360989982005</v>
      </c>
      <c r="Y50" s="164">
        <v>1.3394510487680835E-3</v>
      </c>
      <c r="Z50" s="164">
        <v>1.1819083573972849E-3</v>
      </c>
      <c r="AA50" s="164">
        <v>1.0413495807541017E-3</v>
      </c>
    </row>
    <row r="51" spans="1:27">
      <c r="A51" s="148">
        <v>41</v>
      </c>
      <c r="B51" s="149">
        <f>'Ass Mort'!B59</f>
        <v>1.6999999999999999E-3</v>
      </c>
      <c r="C51" s="149">
        <f t="shared" si="8"/>
        <v>0.96748416625116263</v>
      </c>
      <c r="D51" s="151">
        <f>$E$6*B51</f>
        <v>2.2207809644134574E-3</v>
      </c>
      <c r="E51" s="152">
        <f t="shared" si="9"/>
        <v>957.72630033575797</v>
      </c>
      <c r="F51" s="153">
        <f>E51*D51</f>
        <v>2.1269003369037773</v>
      </c>
      <c r="G51" s="152">
        <f>E52+0.5*F51</f>
        <v>956.66285016730615</v>
      </c>
      <c r="H51" s="152">
        <f t="shared" si="6"/>
        <v>33049.591967118831</v>
      </c>
      <c r="I51" s="154">
        <f>H51/E51</f>
        <v>34.508389250177601</v>
      </c>
      <c r="K51" s="164">
        <v>2.815601673331287E-3</v>
      </c>
      <c r="L51" s="164">
        <v>2.5031656810952508E-3</v>
      </c>
      <c r="M51" s="164">
        <v>2.2207809644134574E-3</v>
      </c>
      <c r="O51" s="148">
        <v>41</v>
      </c>
      <c r="P51" s="149">
        <f>'Ass Mort'!C59</f>
        <v>1.1299999999999999E-3</v>
      </c>
      <c r="Q51" s="149">
        <f t="shared" si="10"/>
        <v>0.97744555114768561</v>
      </c>
      <c r="R51" s="151">
        <f>$S$6*P51</f>
        <v>1.1314663713962835E-3</v>
      </c>
      <c r="S51" s="152">
        <f t="shared" si="11"/>
        <v>977.41658692077647</v>
      </c>
      <c r="T51" s="153">
        <f>S51*R51</f>
        <v>1.1059139989457911</v>
      </c>
      <c r="U51" s="152">
        <f>S52+0.5*T51</f>
        <v>976.86362992130364</v>
      </c>
      <c r="V51" s="152">
        <f t="shared" si="7"/>
        <v>39595.21123331337</v>
      </c>
      <c r="W51" s="154">
        <f>V51/S51</f>
        <v>40.510066805856979</v>
      </c>
      <c r="Y51" s="164">
        <v>1.4553650818345523E-3</v>
      </c>
      <c r="Z51" s="164">
        <v>1.2841888883258963E-3</v>
      </c>
      <c r="AA51" s="164">
        <v>1.1314663713962835E-3</v>
      </c>
    </row>
    <row r="52" spans="1:27">
      <c r="A52" s="148">
        <v>42</v>
      </c>
      <c r="B52" s="149">
        <f>'Ass Mort'!B60</f>
        <v>1.8600000000000001E-3</v>
      </c>
      <c r="C52" s="149">
        <f t="shared" si="8"/>
        <v>0.96583944316853565</v>
      </c>
      <c r="D52" s="151">
        <f>$E$6*B52</f>
        <v>2.4297956434170772E-3</v>
      </c>
      <c r="E52" s="152">
        <f t="shared" si="9"/>
        <v>955.59939999885421</v>
      </c>
      <c r="F52" s="153">
        <f>E52*D52</f>
        <v>2.3219112589691888</v>
      </c>
      <c r="G52" s="152">
        <f>E53+0.5*F52</f>
        <v>954.43844436936968</v>
      </c>
      <c r="H52" s="152">
        <f t="shared" si="6"/>
        <v>32092.929116951524</v>
      </c>
      <c r="I52" s="154">
        <f>H52/E52</f>
        <v>33.584082531853831</v>
      </c>
      <c r="K52" s="164">
        <v>3.0805994778801147E-3</v>
      </c>
      <c r="L52" s="164">
        <v>2.7387577451983337E-3</v>
      </c>
      <c r="M52" s="164">
        <v>2.4297956434170772E-3</v>
      </c>
      <c r="O52" s="148">
        <v>42</v>
      </c>
      <c r="P52" s="149">
        <f>'Ass Mort'!C60</f>
        <v>1.24E-3</v>
      </c>
      <c r="Q52" s="149">
        <f t="shared" si="10"/>
        <v>0.97634103767488878</v>
      </c>
      <c r="R52" s="151">
        <f>$S$6*P52</f>
        <v>1.241609115514506E-3</v>
      </c>
      <c r="S52" s="152">
        <f t="shared" si="11"/>
        <v>976.3106729218307</v>
      </c>
      <c r="T52" s="153">
        <f>S52*R52</f>
        <v>1.2121962310738463</v>
      </c>
      <c r="U52" s="152">
        <f>S53+0.5*T52</f>
        <v>975.70457480629386</v>
      </c>
      <c r="V52" s="152">
        <f t="shared" si="7"/>
        <v>38618.347603392067</v>
      </c>
      <c r="W52" s="154">
        <f>V52/S52</f>
        <v>39.555388130519887</v>
      </c>
      <c r="Y52" s="164">
        <v>1.597037788915792E-3</v>
      </c>
      <c r="Z52" s="164">
        <v>1.4091984261275323E-3</v>
      </c>
      <c r="AA52" s="164">
        <v>1.241609115514506E-3</v>
      </c>
    </row>
    <row r="53" spans="1:27">
      <c r="A53" s="148">
        <v>43</v>
      </c>
      <c r="B53" s="149">
        <f>'Ass Mort'!B61</f>
        <v>2.0300000000000001E-3</v>
      </c>
      <c r="C53" s="149">
        <f t="shared" si="8"/>
        <v>0.96404298180424219</v>
      </c>
      <c r="D53" s="151">
        <f>$E$6*B53</f>
        <v>2.6518737398584231E-3</v>
      </c>
      <c r="E53" s="152">
        <f t="shared" si="9"/>
        <v>953.27748873988503</v>
      </c>
      <c r="F53" s="153">
        <f>E53*D53</f>
        <v>2.5279715391874849</v>
      </c>
      <c r="G53" s="152">
        <f>E54+0.5*F53</f>
        <v>952.01350297029137</v>
      </c>
      <c r="H53" s="152">
        <f t="shared" si="6"/>
        <v>31138.490672582153</v>
      </c>
      <c r="I53" s="154">
        <f>H53/E53</f>
        <v>32.664665892554943</v>
      </c>
      <c r="K53" s="164">
        <v>3.3621596452132431E-3</v>
      </c>
      <c r="L53" s="164">
        <v>2.9890743133078588E-3</v>
      </c>
      <c r="M53" s="164">
        <v>2.6518737398584231E-3</v>
      </c>
      <c r="O53" s="148">
        <v>43</v>
      </c>
      <c r="P53" s="149">
        <f>'Ass Mort'!C61</f>
        <v>1.3600000000000001E-3</v>
      </c>
      <c r="Q53" s="149">
        <f t="shared" si="10"/>
        <v>0.97513037478817188</v>
      </c>
      <c r="R53" s="151">
        <f>$S$6*P53</f>
        <v>1.3617648363707486E-3</v>
      </c>
      <c r="S53" s="152">
        <f t="shared" si="11"/>
        <v>975.09847669075691</v>
      </c>
      <c r="T53" s="153">
        <f>S53*R53</f>
        <v>1.3278548175561549</v>
      </c>
      <c r="U53" s="152">
        <f>S54+0.5*T53</f>
        <v>974.43454928197878</v>
      </c>
      <c r="V53" s="152">
        <f t="shared" si="7"/>
        <v>37642.643028585771</v>
      </c>
      <c r="W53" s="154">
        <f>V53/S53</f>
        <v>38.60393993880043</v>
      </c>
      <c r="Y53" s="164">
        <v>1.751589833004417E-3</v>
      </c>
      <c r="Z53" s="164">
        <v>1.5455724673656805E-3</v>
      </c>
      <c r="AA53" s="164">
        <v>1.3617648363707486E-3</v>
      </c>
    </row>
    <row r="54" spans="1:27">
      <c r="A54" s="148">
        <v>44</v>
      </c>
      <c r="B54" s="149">
        <f>'Ass Mort'!B62</f>
        <v>2.2200000000000002E-3</v>
      </c>
      <c r="C54" s="149">
        <f t="shared" si="8"/>
        <v>0.96208597455117961</v>
      </c>
      <c r="D54" s="151">
        <f>$E$6*B54</f>
        <v>2.9000786711752212E-3</v>
      </c>
      <c r="E54" s="152">
        <f t="shared" si="9"/>
        <v>950.7495172006976</v>
      </c>
      <c r="F54" s="153">
        <f>E54*D54</f>
        <v>2.7572483964638823</v>
      </c>
      <c r="G54" s="152">
        <f>E55+0.5*F54</f>
        <v>949.37089300246566</v>
      </c>
      <c r="H54" s="152">
        <f t="shared" si="6"/>
        <v>30186.477169611862</v>
      </c>
      <c r="I54" s="154">
        <f>H54/E54</f>
        <v>31.75018932272534</v>
      </c>
      <c r="K54" s="164">
        <v>3.6768445381149756E-3</v>
      </c>
      <c r="L54" s="164">
        <v>3.2688398894302694E-3</v>
      </c>
      <c r="M54" s="164">
        <v>2.9000786711752212E-3</v>
      </c>
      <c r="O54" s="148">
        <v>44</v>
      </c>
      <c r="P54" s="149">
        <f>'Ass Mort'!C62</f>
        <v>1.49E-3</v>
      </c>
      <c r="Q54" s="149">
        <f t="shared" si="10"/>
        <v>0.97380419747845992</v>
      </c>
      <c r="R54" s="151">
        <f>$S$6*P54</f>
        <v>1.4919335339650113E-3</v>
      </c>
      <c r="S54" s="152">
        <f t="shared" si="11"/>
        <v>973.77062187320075</v>
      </c>
      <c r="T54" s="153">
        <f>S54*R54</f>
        <v>1.452801045162591</v>
      </c>
      <c r="U54" s="152">
        <f>S55+0.5*T54</f>
        <v>973.04422135061952</v>
      </c>
      <c r="V54" s="152">
        <f t="shared" si="7"/>
        <v>36668.208479303794</v>
      </c>
      <c r="W54" s="154">
        <f>V54/S54</f>
        <v>37.655899300768318</v>
      </c>
      <c r="Y54" s="164">
        <v>1.9190212141004274E-3</v>
      </c>
      <c r="Z54" s="164">
        <v>1.693311012040341E-3</v>
      </c>
      <c r="AA54" s="164">
        <v>1.4919335339650113E-3</v>
      </c>
    </row>
    <row r="55" spans="1:27">
      <c r="A55" s="148">
        <v>45</v>
      </c>
      <c r="B55" s="149">
        <f>'Ass Mort'!B63</f>
        <v>2.3800000000000002E-3</v>
      </c>
      <c r="C55" s="149">
        <f t="shared" si="8"/>
        <v>0.95995014368767595</v>
      </c>
      <c r="D55" s="151">
        <f>$E$6*B55</f>
        <v>3.1090933501788411E-3</v>
      </c>
      <c r="E55" s="152">
        <f t="shared" si="9"/>
        <v>947.99226880423373</v>
      </c>
      <c r="F55" s="153">
        <f>E55*D55</f>
        <v>2.9473964589601955</v>
      </c>
      <c r="G55" s="152">
        <f>E56+0.5*F55</f>
        <v>946.51857057475365</v>
      </c>
      <c r="H55" s="152">
        <f t="shared" si="6"/>
        <v>29237.106276609396</v>
      </c>
      <c r="I55" s="154">
        <f>H55/E55</f>
        <v>30.841080923041829</v>
      </c>
      <c r="K55" s="164">
        <v>3.9418423426638028E-3</v>
      </c>
      <c r="L55" s="164">
        <v>3.5044319535333518E-3</v>
      </c>
      <c r="M55" s="164">
        <v>3.1090933501788411E-3</v>
      </c>
      <c r="O55" s="148">
        <v>45</v>
      </c>
      <c r="P55" s="149">
        <f>'Ass Mort'!C63</f>
        <v>1.6299999999999999E-3</v>
      </c>
      <c r="Q55" s="149">
        <f t="shared" si="10"/>
        <v>0.97235322922421707</v>
      </c>
      <c r="R55" s="151">
        <f>$S$6*P55</f>
        <v>1.6321152082972941E-3</v>
      </c>
      <c r="S55" s="152">
        <f t="shared" si="11"/>
        <v>972.31782082803818</v>
      </c>
      <c r="T55" s="153">
        <f>S55*R55</f>
        <v>1.5869347026719245</v>
      </c>
      <c r="U55" s="152">
        <f>S56+0.5*T55</f>
        <v>971.52435347670223</v>
      </c>
      <c r="V55" s="152">
        <f t="shared" si="7"/>
        <v>35695.164257953176</v>
      </c>
      <c r="W55" s="154">
        <f>V55/S55</f>
        <v>36.711416260533746</v>
      </c>
      <c r="Y55" s="164">
        <v>2.0993319322038231E-3</v>
      </c>
      <c r="Z55" s="164">
        <v>1.8524140601515141E-3</v>
      </c>
      <c r="AA55" s="164">
        <v>1.6321152082972941E-3</v>
      </c>
    </row>
    <row r="56" spans="1:27">
      <c r="A56" s="148">
        <v>46</v>
      </c>
      <c r="B56" s="149">
        <f>'Ass Mort'!B64</f>
        <v>2.64E-3</v>
      </c>
      <c r="C56" s="149">
        <f t="shared" si="8"/>
        <v>0.95766546234569927</v>
      </c>
      <c r="D56" s="151">
        <f>$E$6*B56</f>
        <v>3.4487422035597223E-3</v>
      </c>
      <c r="E56" s="152">
        <f t="shared" si="9"/>
        <v>945.04487234527357</v>
      </c>
      <c r="F56" s="153">
        <f>E56*D56</f>
        <v>3.2592161355148552</v>
      </c>
      <c r="G56" s="152">
        <f>E57+0.5*F56</f>
        <v>943.41526427751614</v>
      </c>
      <c r="H56" s="152">
        <f t="shared" si="6"/>
        <v>28290.587706034643</v>
      </c>
      <c r="I56" s="154">
        <f>H56/E56</f>
        <v>29.93570838157898</v>
      </c>
      <c r="K56" s="164">
        <v>4.3724637750556464E-3</v>
      </c>
      <c r="L56" s="164">
        <v>3.8872690577008606E-3</v>
      </c>
      <c r="M56" s="164">
        <v>3.4487422035597223E-3</v>
      </c>
      <c r="O56" s="148">
        <v>46</v>
      </c>
      <c r="P56" s="149">
        <f>'Ass Mort'!C64</f>
        <v>1.7799999999999999E-3</v>
      </c>
      <c r="Q56" s="149">
        <f t="shared" si="10"/>
        <v>0.97076829346058158</v>
      </c>
      <c r="R56" s="151">
        <f>$S$6*P56</f>
        <v>1.7823098593675972E-3</v>
      </c>
      <c r="S56" s="152">
        <f t="shared" si="11"/>
        <v>970.73088612536628</v>
      </c>
      <c r="T56" s="153">
        <f>S56*R56</f>
        <v>1.7301432291338845</v>
      </c>
      <c r="U56" s="152">
        <f>S57+0.5*T56</f>
        <v>969.86581451079928</v>
      </c>
      <c r="V56" s="152">
        <f t="shared" si="7"/>
        <v>34723.639904476477</v>
      </c>
      <c r="W56" s="154">
        <f>V56/S56</f>
        <v>35.770614081390264</v>
      </c>
      <c r="Y56" s="164">
        <v>2.2925219873146043E-3</v>
      </c>
      <c r="Z56" s="164">
        <v>2.0228816116991994E-3</v>
      </c>
      <c r="AA56" s="164">
        <v>1.7823098593675972E-3</v>
      </c>
    </row>
    <row r="57" spans="1:27">
      <c r="A57" s="148">
        <v>47</v>
      </c>
      <c r="B57" s="149">
        <f>'Ass Mort'!B65</f>
        <v>2.9499999999999999E-3</v>
      </c>
      <c r="C57" s="149">
        <f t="shared" si="8"/>
        <v>0.9551372255251066</v>
      </c>
      <c r="D57" s="151">
        <f>$E$6*B57</f>
        <v>3.8537081441292354E-3</v>
      </c>
      <c r="E57" s="152">
        <f t="shared" si="9"/>
        <v>941.78565620975871</v>
      </c>
      <c r="F57" s="153">
        <f>E57*D57</f>
        <v>3.6293670533596436</v>
      </c>
      <c r="G57" s="152">
        <f>E58+0.5*F57</f>
        <v>939.97097268307891</v>
      </c>
      <c r="H57" s="152">
        <f t="shared" si="6"/>
        <v>27347.172441757128</v>
      </c>
      <c r="I57" s="154">
        <f>H57/E57</f>
        <v>29.037575866059107</v>
      </c>
      <c r="K57" s="164">
        <v>4.8858970213689987E-3</v>
      </c>
      <c r="L57" s="164">
        <v>4.3437286819005827E-3</v>
      </c>
      <c r="M57" s="164">
        <v>3.8537081441292354E-3</v>
      </c>
      <c r="O57" s="148">
        <v>47</v>
      </c>
      <c r="P57" s="149">
        <f>'Ass Mort'!C65</f>
        <v>1.9499999999999999E-3</v>
      </c>
      <c r="Q57" s="149">
        <f t="shared" si="10"/>
        <v>0.96904032589822175</v>
      </c>
      <c r="R57" s="151">
        <f>$S$6*P57</f>
        <v>1.9525304639139407E-3</v>
      </c>
      <c r="S57" s="152">
        <f t="shared" si="11"/>
        <v>969.0007428962324</v>
      </c>
      <c r="T57" s="153">
        <f>S57*R57</f>
        <v>1.8920034700601338</v>
      </c>
      <c r="U57" s="152">
        <f>S58+0.5*T57</f>
        <v>968.0547411612024</v>
      </c>
      <c r="V57" s="152">
        <f t="shared" si="7"/>
        <v>33753.774089965678</v>
      </c>
      <c r="W57" s="154">
        <f>V57/S57</f>
        <v>34.833589486298543</v>
      </c>
      <c r="Y57" s="164">
        <v>2.5114707164401564E-3</v>
      </c>
      <c r="Z57" s="164">
        <v>2.2160781701199093E-3</v>
      </c>
      <c r="AA57" s="164">
        <v>1.9525304639139407E-3</v>
      </c>
    </row>
    <row r="58" spans="1:27">
      <c r="A58" s="148">
        <v>48</v>
      </c>
      <c r="B58" s="149">
        <f>'Ass Mort'!B66</f>
        <v>3.3E-3</v>
      </c>
      <c r="C58" s="149">
        <f t="shared" si="8"/>
        <v>0.95231957070980755</v>
      </c>
      <c r="D58" s="151">
        <f>$E$6*B58</f>
        <v>4.3109277544496529E-3</v>
      </c>
      <c r="E58" s="152">
        <f t="shared" si="9"/>
        <v>938.15628915639911</v>
      </c>
      <c r="F58" s="153">
        <f>E58*D58</f>
        <v>4.044323984935815</v>
      </c>
      <c r="G58" s="152">
        <f>E59+0.5*F58</f>
        <v>936.13412716393123</v>
      </c>
      <c r="H58" s="152">
        <f t="shared" si="6"/>
        <v>26407.201469074047</v>
      </c>
      <c r="I58" s="154">
        <f>H58/E58</f>
        <v>28.147976807595359</v>
      </c>
      <c r="K58" s="164">
        <v>5.4655797188195576E-3</v>
      </c>
      <c r="L58" s="164">
        <v>4.8590863221260753E-3</v>
      </c>
      <c r="M58" s="164">
        <v>4.3109277544496529E-3</v>
      </c>
      <c r="O58" s="148">
        <v>48</v>
      </c>
      <c r="P58" s="149">
        <f>'Ass Mort'!C66</f>
        <v>2.14E-3</v>
      </c>
      <c r="Q58" s="149">
        <f t="shared" si="10"/>
        <v>0.96715069726272018</v>
      </c>
      <c r="R58" s="151">
        <f>$S$6*P58</f>
        <v>2.1427770219363249E-3</v>
      </c>
      <c r="S58" s="152">
        <f t="shared" si="11"/>
        <v>967.10873942617229</v>
      </c>
      <c r="T58" s="153">
        <f>S58*R58</f>
        <v>2.0722983845562069</v>
      </c>
      <c r="U58" s="152">
        <f>S59+0.5*T58</f>
        <v>966.07259023389418</v>
      </c>
      <c r="V58" s="152">
        <f t="shared" si="7"/>
        <v>32785.71934880448</v>
      </c>
      <c r="W58" s="154">
        <f>V58/S58</f>
        <v>33.900758014303207</v>
      </c>
      <c r="Y58" s="164">
        <v>2.7561781195804794E-3</v>
      </c>
      <c r="Z58" s="164">
        <v>2.4320037354136443E-3</v>
      </c>
      <c r="AA58" s="164">
        <v>2.1427770219363249E-3</v>
      </c>
    </row>
    <row r="59" spans="1:27">
      <c r="A59" s="148">
        <v>49</v>
      </c>
      <c r="B59" s="149">
        <f>'Ass Mort'!B67</f>
        <v>3.6900000000000001E-3</v>
      </c>
      <c r="C59" s="149">
        <f t="shared" si="8"/>
        <v>0.94917691612646526</v>
      </c>
      <c r="D59" s="151">
        <f>$E$6*B59</f>
        <v>4.8204010345209757E-3</v>
      </c>
      <c r="E59" s="152">
        <f t="shared" si="9"/>
        <v>934.11196517146334</v>
      </c>
      <c r="F59" s="153">
        <f>E59*D59</f>
        <v>4.5027942832709433</v>
      </c>
      <c r="G59" s="152">
        <f>E60+0.5*F59</f>
        <v>931.86056802982785</v>
      </c>
      <c r="H59" s="152">
        <f t="shared" si="6"/>
        <v>25471.067341910115</v>
      </c>
      <c r="I59" s="154">
        <f>H59/E59</f>
        <v>27.267681275482545</v>
      </c>
      <c r="K59" s="164">
        <v>6.1115118674073239E-3</v>
      </c>
      <c r="L59" s="164">
        <v>5.4333419783773396E-3</v>
      </c>
      <c r="M59" s="164">
        <v>4.8204010345209757E-3</v>
      </c>
      <c r="O59" s="148">
        <v>49</v>
      </c>
      <c r="P59" s="149">
        <f>'Ass Mort'!C67</f>
        <v>2.3400000000000001E-3</v>
      </c>
      <c r="Q59" s="149">
        <f t="shared" si="10"/>
        <v>0.96508099477057796</v>
      </c>
      <c r="R59" s="151">
        <f>$S$6*P59</f>
        <v>2.3430365566967292E-3</v>
      </c>
      <c r="S59" s="152">
        <f t="shared" si="11"/>
        <v>965.03644104161606</v>
      </c>
      <c r="T59" s="153">
        <f>S59*R59</f>
        <v>2.2611156599050144</v>
      </c>
      <c r="U59" s="152">
        <f>S60+0.5*T59</f>
        <v>963.90588321166354</v>
      </c>
      <c r="V59" s="152">
        <f t="shared" si="7"/>
        <v>31819.646758570587</v>
      </c>
      <c r="W59" s="154">
        <f>V59/S59</f>
        <v>32.972482079770913</v>
      </c>
      <c r="Y59" s="164">
        <v>3.0137648597281879E-3</v>
      </c>
      <c r="Z59" s="164">
        <v>2.6592938041438913E-3</v>
      </c>
      <c r="AA59" s="164">
        <v>2.3430365566967292E-3</v>
      </c>
    </row>
    <row r="60" spans="1:27">
      <c r="A60" s="148">
        <v>50</v>
      </c>
      <c r="B60" s="149">
        <f>'Ass Mort'!B68</f>
        <v>4.2500000000000003E-3</v>
      </c>
      <c r="C60" s="149">
        <f t="shared" si="8"/>
        <v>0.94567445330595867</v>
      </c>
      <c r="D60" s="151">
        <f>$E$6*B60</f>
        <v>5.5519524110336444E-3</v>
      </c>
      <c r="E60" s="152">
        <f t="shared" si="9"/>
        <v>929.60917088819235</v>
      </c>
      <c r="F60" s="153">
        <f>E60*D60</f>
        <v>5.1611458776316868</v>
      </c>
      <c r="G60" s="152">
        <f>E61+0.5*F60</f>
        <v>927.02859794937649</v>
      </c>
      <c r="H60" s="152">
        <f t="shared" si="6"/>
        <v>24539.206773880287</v>
      </c>
      <c r="I60" s="154">
        <f>H60/E60</f>
        <v>26.397337227680719</v>
      </c>
      <c r="K60" s="164">
        <v>7.0390041833282187E-3</v>
      </c>
      <c r="L60" s="164">
        <v>6.2579142027381282E-3</v>
      </c>
      <c r="M60" s="164">
        <v>5.5519524110336444E-3</v>
      </c>
      <c r="O60" s="148">
        <v>50</v>
      </c>
      <c r="P60" s="149">
        <f>'Ass Mort'!C68</f>
        <v>2.5799999999999998E-3</v>
      </c>
      <c r="Q60" s="149">
        <f t="shared" si="10"/>
        <v>0.96282270524281477</v>
      </c>
      <c r="R60" s="151">
        <f>$S$6*P60</f>
        <v>2.583347998409214E-3</v>
      </c>
      <c r="S60" s="152">
        <f t="shared" si="11"/>
        <v>962.77532538171101</v>
      </c>
      <c r="T60" s="153">
        <f>S60*R60</f>
        <v>2.4871837097426228</v>
      </c>
      <c r="U60" s="152">
        <f>S61+0.5*T60</f>
        <v>961.53173352683973</v>
      </c>
      <c r="V60" s="152">
        <f t="shared" si="7"/>
        <v>30855.740875358922</v>
      </c>
      <c r="W60" s="154">
        <f>V60/S60</f>
        <v>32.048744979131619</v>
      </c>
      <c r="Y60" s="164">
        <v>3.3228689479054378E-3</v>
      </c>
      <c r="Z60" s="164">
        <v>2.9320418866201877E-3</v>
      </c>
      <c r="AA60" s="164">
        <v>2.583347998409214E-3</v>
      </c>
    </row>
    <row r="61" spans="1:27">
      <c r="A61" s="148">
        <v>51</v>
      </c>
      <c r="B61" s="149">
        <f>'Ass Mort'!B69</f>
        <v>4.6899999999999997E-3</v>
      </c>
      <c r="C61" s="149">
        <f t="shared" si="8"/>
        <v>0.94165533687940839</v>
      </c>
      <c r="D61" s="151">
        <f>$E$6*B61</f>
        <v>6.1267427782935972E-3</v>
      </c>
      <c r="E61" s="152">
        <f t="shared" si="9"/>
        <v>924.44802501056063</v>
      </c>
      <c r="F61" s="153">
        <f>E61*D61</f>
        <v>5.6638552611412312</v>
      </c>
      <c r="G61" s="152">
        <f>E62+0.5*F61</f>
        <v>921.61609737999004</v>
      </c>
      <c r="H61" s="152">
        <f t="shared" si="6"/>
        <v>23612.178175930909</v>
      </c>
      <c r="I61" s="154">
        <f>H61/E61</f>
        <v>25.541920732278236</v>
      </c>
      <c r="K61" s="164">
        <v>7.7677481458374919E-3</v>
      </c>
      <c r="L61" s="164">
        <v>6.905792379021604E-3</v>
      </c>
      <c r="M61" s="164">
        <v>6.1267427782935972E-3</v>
      </c>
      <c r="O61" s="148">
        <v>51</v>
      </c>
      <c r="P61" s="149">
        <f>'Ass Mort'!C69</f>
        <v>2.8E-3</v>
      </c>
      <c r="Q61" s="149">
        <f t="shared" si="10"/>
        <v>0.96033862266328829</v>
      </c>
      <c r="R61" s="151">
        <f>$S$6*P61</f>
        <v>2.8036334866456585E-3</v>
      </c>
      <c r="S61" s="152">
        <f t="shared" si="11"/>
        <v>960.28814167196845</v>
      </c>
      <c r="T61" s="153">
        <f>S61*R61</f>
        <v>2.6922959908202611</v>
      </c>
      <c r="U61" s="152">
        <f>S62+0.5*T61</f>
        <v>958.94199367655824</v>
      </c>
      <c r="V61" s="152">
        <f t="shared" si="7"/>
        <v>29894.209141832082</v>
      </c>
      <c r="W61" s="154">
        <f>V61/S61</f>
        <v>31.130457458094753</v>
      </c>
      <c r="Y61" s="164">
        <v>3.6062143620679173E-3</v>
      </c>
      <c r="Z61" s="164">
        <v>3.1820609622234598E-3</v>
      </c>
      <c r="AA61" s="164">
        <v>2.8036334866456585E-3</v>
      </c>
    </row>
    <row r="62" spans="1:27">
      <c r="A62" s="148">
        <v>52</v>
      </c>
      <c r="B62" s="149">
        <f>'Ass Mort'!B70</f>
        <v>5.13E-3</v>
      </c>
      <c r="C62" s="149">
        <f t="shared" si="8"/>
        <v>0.93723897334944395</v>
      </c>
      <c r="D62" s="151">
        <f>$E$6*B62</f>
        <v>6.7015331455535518E-3</v>
      </c>
      <c r="E62" s="152">
        <f t="shared" si="9"/>
        <v>918.78416974941945</v>
      </c>
      <c r="F62" s="153">
        <f>E62*D62</f>
        <v>6.1572625671856356</v>
      </c>
      <c r="G62" s="152">
        <f>E63+0.5*F62</f>
        <v>915.70553846582663</v>
      </c>
      <c r="H62" s="152">
        <f t="shared" si="6"/>
        <v>22690.56207855092</v>
      </c>
      <c r="I62" s="154">
        <f>H62/E62</f>
        <v>24.696291931911855</v>
      </c>
      <c r="K62" s="164">
        <v>8.4964921083467669E-3</v>
      </c>
      <c r="L62" s="164">
        <v>7.5536705553050816E-3</v>
      </c>
      <c r="M62" s="164">
        <v>6.7015331455535518E-3</v>
      </c>
      <c r="O62" s="148">
        <v>52</v>
      </c>
      <c r="P62" s="149">
        <f>'Ass Mort'!C70</f>
        <v>3.0400000000000002E-3</v>
      </c>
      <c r="Q62" s="149">
        <f t="shared" si="10"/>
        <v>0.95764967451983107</v>
      </c>
      <c r="R62" s="151">
        <f>$S$6*P62</f>
        <v>3.0439449283581436E-3</v>
      </c>
      <c r="S62" s="152">
        <f t="shared" si="11"/>
        <v>957.59584568114815</v>
      </c>
      <c r="T62" s="153">
        <f>S62*R62</f>
        <v>2.9148690178779586</v>
      </c>
      <c r="U62" s="152">
        <f>S63+0.5*T62</f>
        <v>956.13841117220909</v>
      </c>
      <c r="V62" s="152">
        <f t="shared" si="7"/>
        <v>28935.267148155523</v>
      </c>
      <c r="W62" s="154">
        <f>V62/S62</f>
        <v>30.216575477699109</v>
      </c>
      <c r="Y62" s="164">
        <v>3.9153184502451676E-3</v>
      </c>
      <c r="Z62" s="164">
        <v>3.4548090446997566E-3</v>
      </c>
      <c r="AA62" s="164">
        <v>3.0439449283581436E-3</v>
      </c>
    </row>
    <row r="63" spans="1:27">
      <c r="A63" s="148">
        <v>53</v>
      </c>
      <c r="B63" s="149">
        <f>'Ass Mort'!B71</f>
        <v>5.5799999999999999E-3</v>
      </c>
      <c r="C63" s="149">
        <f t="shared" si="8"/>
        <v>0.93243093741616134</v>
      </c>
      <c r="D63" s="151">
        <f>$E$6*B63</f>
        <v>7.2893869302512312E-3</v>
      </c>
      <c r="E63" s="152">
        <f t="shared" si="9"/>
        <v>912.62690718223382</v>
      </c>
      <c r="F63" s="153">
        <f>E63*D63</f>
        <v>6.6524906494097786</v>
      </c>
      <c r="G63" s="152">
        <f>E64+0.5*F63</f>
        <v>909.30066185752901</v>
      </c>
      <c r="H63" s="152">
        <f t="shared" si="6"/>
        <v>21774.856540085093</v>
      </c>
      <c r="I63" s="154">
        <f>H63/E63</f>
        <v>23.859538184465428</v>
      </c>
      <c r="K63" s="164">
        <v>9.2417984336403431E-3</v>
      </c>
      <c r="L63" s="164">
        <v>8.2162732355949997E-3</v>
      </c>
      <c r="M63" s="164">
        <v>7.2893869302512312E-3</v>
      </c>
      <c r="O63" s="148">
        <v>53</v>
      </c>
      <c r="P63" s="149">
        <f>'Ass Mort'!C71</f>
        <v>3.3E-3</v>
      </c>
      <c r="Q63" s="149">
        <f t="shared" si="10"/>
        <v>0.95473841950929073</v>
      </c>
      <c r="R63" s="151">
        <f>$S$6*P63</f>
        <v>3.304282323546669E-3</v>
      </c>
      <c r="S63" s="152">
        <f t="shared" si="11"/>
        <v>954.68097666327014</v>
      </c>
      <c r="T63" s="153">
        <f>S63*R63</f>
        <v>3.1545354758147135</v>
      </c>
      <c r="U63" s="152">
        <f>S64+0.5*T63</f>
        <v>953.10370892536287</v>
      </c>
      <c r="V63" s="152">
        <f t="shared" si="7"/>
        <v>27979.128736983312</v>
      </c>
      <c r="W63" s="154">
        <f>V63/S63</f>
        <v>29.307307279520618</v>
      </c>
      <c r="Y63" s="164">
        <v>4.2501812124371881E-3</v>
      </c>
      <c r="Z63" s="164">
        <v>3.7502861340490776E-3</v>
      </c>
      <c r="AA63" s="164">
        <v>3.304282323546669E-3</v>
      </c>
    </row>
    <row r="64" spans="1:27">
      <c r="A64" s="148">
        <v>54</v>
      </c>
      <c r="B64" s="149">
        <f>'Ass Mort'!B72</f>
        <v>6.0400000000000002E-3</v>
      </c>
      <c r="C64" s="149">
        <f t="shared" si="8"/>
        <v>0.92722797278537916</v>
      </c>
      <c r="D64" s="151">
        <f>$E$6*B64</f>
        <v>7.8903041323866371E-3</v>
      </c>
      <c r="E64" s="152">
        <f t="shared" si="9"/>
        <v>905.97441653282408</v>
      </c>
      <c r="F64" s="153">
        <f>E64*D64</f>
        <v>7.148413682605514</v>
      </c>
      <c r="G64" s="152">
        <f>E65+0.5*F64</f>
        <v>902.40020969152124</v>
      </c>
      <c r="H64" s="152">
        <f t="shared" si="6"/>
        <v>20865.555878227566</v>
      </c>
      <c r="I64" s="154">
        <f>H64/E64</f>
        <v>23.031065223762411</v>
      </c>
      <c r="K64" s="164">
        <v>1.0003667121718221E-2</v>
      </c>
      <c r="L64" s="164">
        <v>8.8936004198913628E-3</v>
      </c>
      <c r="M64" s="164">
        <v>7.8903041323866371E-3</v>
      </c>
      <c r="O64" s="148">
        <v>54</v>
      </c>
      <c r="P64" s="149">
        <f>'Ass Mort'!C72</f>
        <v>3.5699999999999998E-3</v>
      </c>
      <c r="Q64" s="149">
        <f t="shared" si="10"/>
        <v>0.95158778272491007</v>
      </c>
      <c r="R64" s="151">
        <f>$S$6*P64</f>
        <v>3.5746326954732145E-3</v>
      </c>
      <c r="S64" s="152">
        <f t="shared" si="11"/>
        <v>951.52644118745548</v>
      </c>
      <c r="T64" s="153">
        <f>S64*R64</f>
        <v>3.4013575272759491</v>
      </c>
      <c r="U64" s="152">
        <f>S65+0.5*T64</f>
        <v>949.82576242381742</v>
      </c>
      <c r="V64" s="152">
        <f t="shared" si="7"/>
        <v>27026.025028057949</v>
      </c>
      <c r="W64" s="154">
        <f>V64/S64</f>
        <v>28.402810324777604</v>
      </c>
      <c r="Y64" s="164">
        <v>4.5979233116365944E-3</v>
      </c>
      <c r="Z64" s="164">
        <v>4.0571277268349115E-3</v>
      </c>
      <c r="AA64" s="164">
        <v>3.5746326954732145E-3</v>
      </c>
    </row>
    <row r="65" spans="1:27">
      <c r="A65" s="148">
        <v>55</v>
      </c>
      <c r="B65" s="149">
        <f>'Ass Mort'!B73</f>
        <v>6.4200000000000004E-3</v>
      </c>
      <c r="C65" s="149">
        <f t="shared" si="8"/>
        <v>0.92162751582975544</v>
      </c>
      <c r="D65" s="151">
        <f>$E$6*B65</f>
        <v>8.3867139950202351E-3</v>
      </c>
      <c r="E65" s="152">
        <f t="shared" si="9"/>
        <v>898.82600285021852</v>
      </c>
      <c r="F65" s="153">
        <f>E65*D65</f>
        <v>7.5381966171920256</v>
      </c>
      <c r="G65" s="152">
        <f>E66+0.5*F65</f>
        <v>895.05690454162243</v>
      </c>
      <c r="H65" s="152">
        <f t="shared" si="6"/>
        <v>19963.155668536045</v>
      </c>
      <c r="I65" s="154">
        <f>H65/E65</f>
        <v>22.210256050928614</v>
      </c>
      <c r="K65" s="164">
        <v>1.0633036907521685E-2</v>
      </c>
      <c r="L65" s="164">
        <v>9.4531315721361839E-3</v>
      </c>
      <c r="M65" s="164">
        <v>8.3867139950202351E-3</v>
      </c>
      <c r="O65" s="148">
        <v>55</v>
      </c>
      <c r="P65" s="149">
        <f>'Ass Mort'!C73</f>
        <v>3.8500000000000001E-3</v>
      </c>
      <c r="Q65" s="149">
        <f t="shared" si="10"/>
        <v>0.94819061434058216</v>
      </c>
      <c r="R65" s="151">
        <f>$S$6*P65</f>
        <v>3.854996044137781E-3</v>
      </c>
      <c r="S65" s="152">
        <f t="shared" si="11"/>
        <v>948.12508366017948</v>
      </c>
      <c r="T65" s="153">
        <f>S65*R65</f>
        <v>3.6550184468577944</v>
      </c>
      <c r="U65" s="152">
        <f>S66+0.5*T65</f>
        <v>946.29757443675066</v>
      </c>
      <c r="V65" s="152">
        <f t="shared" si="7"/>
        <v>26076.199265634132</v>
      </c>
      <c r="W65" s="154">
        <f>V65/S65</f>
        <v>27.502910444019204</v>
      </c>
      <c r="Y65" s="164">
        <v>4.9585447478433867E-3</v>
      </c>
      <c r="Z65" s="164">
        <v>4.3753338230572572E-3</v>
      </c>
      <c r="AA65" s="164">
        <v>3.854996044137781E-3</v>
      </c>
    </row>
    <row r="66" spans="1:27">
      <c r="A66" s="148">
        <v>56</v>
      </c>
      <c r="B66" s="149">
        <f>'Ass Mort'!B74</f>
        <v>6.96E-3</v>
      </c>
      <c r="C66" s="149">
        <f t="shared" si="8"/>
        <v>0.91571066717812843</v>
      </c>
      <c r="D66" s="151">
        <f>$E$6*B66</f>
        <v>9.0921385366574507E-3</v>
      </c>
      <c r="E66" s="152">
        <f t="shared" si="9"/>
        <v>891.28780623302646</v>
      </c>
      <c r="F66" s="153">
        <f>E66*D66</f>
        <v>8.1037122103041792</v>
      </c>
      <c r="G66" s="152">
        <f>E67+0.5*F66</f>
        <v>887.23595012787439</v>
      </c>
      <c r="H66" s="152">
        <f t="shared" si="6"/>
        <v>19068.098763994421</v>
      </c>
      <c r="I66" s="154">
        <f>H66/E66</f>
        <v>21.39387370796037</v>
      </c>
      <c r="K66" s="164">
        <v>1.1527404497873976E-2</v>
      </c>
      <c r="L66" s="164">
        <v>1.0248254788484087E-2</v>
      </c>
      <c r="M66" s="164">
        <v>9.0921385366574507E-3</v>
      </c>
      <c r="O66" s="148">
        <v>56</v>
      </c>
      <c r="P66" s="149">
        <f>'Ass Mort'!C74</f>
        <v>4.1799999999999997E-3</v>
      </c>
      <c r="Q66" s="149">
        <f t="shared" si="10"/>
        <v>0.94454008047537086</v>
      </c>
      <c r="R66" s="151">
        <f>$S$6*P66</f>
        <v>4.1854242764924471E-3</v>
      </c>
      <c r="S66" s="152">
        <f t="shared" si="11"/>
        <v>944.47006521332173</v>
      </c>
      <c r="T66" s="153">
        <f>S66*R66</f>
        <v>3.9530079393642414</v>
      </c>
      <c r="U66" s="152">
        <f>S67+0.5*T66</f>
        <v>942.49356124363953</v>
      </c>
      <c r="V66" s="152">
        <f t="shared" si="7"/>
        <v>25129.901691197381</v>
      </c>
      <c r="W66" s="154">
        <f>V66/S66</f>
        <v>26.607409400023116</v>
      </c>
      <c r="Y66" s="164">
        <v>5.383562869087105E-3</v>
      </c>
      <c r="Z66" s="164">
        <v>4.7503624364621643E-3</v>
      </c>
      <c r="AA66" s="164">
        <v>4.1854242764924471E-3</v>
      </c>
    </row>
    <row r="67" spans="1:27">
      <c r="A67" s="148">
        <v>57</v>
      </c>
      <c r="B67" s="149">
        <f>'Ass Mort'!B75</f>
        <v>7.5799999999999999E-3</v>
      </c>
      <c r="C67" s="149">
        <f t="shared" si="8"/>
        <v>0.90933732093456865</v>
      </c>
      <c r="D67" s="151">
        <f>$E$6*B67</f>
        <v>9.9020704177964752E-3</v>
      </c>
      <c r="E67" s="152">
        <f t="shared" si="9"/>
        <v>883.18409402272232</v>
      </c>
      <c r="F67" s="153">
        <f>E67*D67</f>
        <v>8.7453510908907788</v>
      </c>
      <c r="G67" s="152">
        <f>E68+0.5*F67</f>
        <v>878.8114184772769</v>
      </c>
      <c r="H67" s="152">
        <f t="shared" si="6"/>
        <v>18180.862813866548</v>
      </c>
      <c r="I67" s="154">
        <f>H67/E67</f>
        <v>20.585586784128378</v>
      </c>
      <c r="K67" s="164">
        <v>1.2554270990500681E-2</v>
      </c>
      <c r="L67" s="164">
        <v>1.1161174036883532E-2</v>
      </c>
      <c r="M67" s="164">
        <v>9.9020704177964752E-3</v>
      </c>
      <c r="O67" s="148">
        <v>57</v>
      </c>
      <c r="P67" s="149">
        <f>'Ass Mort'!C75</f>
        <v>4.5399999999999998E-3</v>
      </c>
      <c r="Q67" s="149">
        <f t="shared" si="10"/>
        <v>0.94059190293898387</v>
      </c>
      <c r="R67" s="151">
        <f>$S$6*P67</f>
        <v>4.5458914390611753E-3</v>
      </c>
      <c r="S67" s="152">
        <f t="shared" si="11"/>
        <v>940.51705727395745</v>
      </c>
      <c r="T67" s="153">
        <f>S67*R67</f>
        <v>4.2754884389526921</v>
      </c>
      <c r="U67" s="152">
        <f>S68+0.5*T67</f>
        <v>938.37931305448103</v>
      </c>
      <c r="V67" s="152">
        <f t="shared" si="7"/>
        <v>24187.408129953743</v>
      </c>
      <c r="W67" s="154">
        <f>V67/S67</f>
        <v>25.717139251104875</v>
      </c>
      <c r="Y67" s="164">
        <v>5.8472190013529801E-3</v>
      </c>
      <c r="Z67" s="164">
        <v>5.1594845601766097E-3</v>
      </c>
      <c r="AA67" s="164">
        <v>4.5458914390611753E-3</v>
      </c>
    </row>
    <row r="68" spans="1:27">
      <c r="A68" s="148">
        <v>58</v>
      </c>
      <c r="B68" s="149">
        <f>'Ass Mort'!B76</f>
        <v>8.2699999999999996E-3</v>
      </c>
      <c r="C68" s="149">
        <f t="shared" si="8"/>
        <v>0.90244454404188457</v>
      </c>
      <c r="D68" s="151">
        <f>$E$6*B68</f>
        <v>1.0803446220999584E-2</v>
      </c>
      <c r="E68" s="152">
        <f t="shared" si="9"/>
        <v>874.43874293183148</v>
      </c>
      <c r="F68" s="153">
        <f>E68*D68</f>
        <v>9.4469519328225218</v>
      </c>
      <c r="G68" s="152">
        <f>E69+0.5*F68</f>
        <v>869.71526696542014</v>
      </c>
      <c r="H68" s="152">
        <f t="shared" si="6"/>
        <v>17302.05139538927</v>
      </c>
      <c r="I68" s="154">
        <f>H68/E68</f>
        <v>19.786464786977174</v>
      </c>
      <c r="K68" s="164">
        <v>1.3697074022617496E-2</v>
      </c>
      <c r="L68" s="164">
        <v>1.2177164813328074E-2</v>
      </c>
      <c r="M68" s="164">
        <v>1.0803446220999584E-2</v>
      </c>
      <c r="O68" s="148">
        <v>58</v>
      </c>
      <c r="P68" s="149">
        <f>'Ass Mort'!C76</f>
        <v>4.96E-3</v>
      </c>
      <c r="Q68" s="149">
        <f t="shared" si="10"/>
        <v>0.9363216156996409</v>
      </c>
      <c r="R68" s="151">
        <f>$S$6*P68</f>
        <v>4.9664364620580241E-3</v>
      </c>
      <c r="S68" s="152">
        <f t="shared" si="11"/>
        <v>936.24156883500473</v>
      </c>
      <c r="T68" s="153">
        <f>S68*R68</f>
        <v>4.6497842647565752</v>
      </c>
      <c r="U68" s="152">
        <f>S69+0.5*T68</f>
        <v>933.91667670262643</v>
      </c>
      <c r="V68" s="152">
        <f t="shared" si="7"/>
        <v>23249.028816899263</v>
      </c>
      <c r="W68" s="154">
        <f>V68/S68</f>
        <v>24.832297123731401</v>
      </c>
      <c r="Y68" s="164">
        <v>6.388151155663168E-3</v>
      </c>
      <c r="Z68" s="164">
        <v>5.6367937045101292E-3</v>
      </c>
      <c r="AA68" s="164">
        <v>4.9664364620580241E-3</v>
      </c>
    </row>
    <row r="69" spans="1:27">
      <c r="A69" s="148">
        <v>59</v>
      </c>
      <c r="B69" s="149">
        <f>'Ass Mort'!B77</f>
        <v>9.0699999999999999E-3</v>
      </c>
      <c r="C69" s="149">
        <f t="shared" si="8"/>
        <v>0.89498132766265814</v>
      </c>
      <c r="D69" s="151">
        <f>$E$6*B69</f>
        <v>1.1848519616017683E-2</v>
      </c>
      <c r="E69" s="152">
        <f t="shared" si="9"/>
        <v>864.99179099900891</v>
      </c>
      <c r="F69" s="153">
        <f>E69*D69</f>
        <v>10.248872203346025</v>
      </c>
      <c r="G69" s="152">
        <f>E70+0.5*F69</f>
        <v>859.86735489733599</v>
      </c>
      <c r="H69" s="152">
        <f t="shared" si="6"/>
        <v>16432.336128423849</v>
      </c>
      <c r="I69" s="154">
        <f>H69/E69</f>
        <v>18.997100665482126</v>
      </c>
      <c r="K69" s="164">
        <v>1.5022063045361632E-2</v>
      </c>
      <c r="L69" s="164">
        <v>1.3355125133843487E-2</v>
      </c>
      <c r="M69" s="164">
        <v>1.1848519616017683E-2</v>
      </c>
      <c r="O69" s="148">
        <v>59</v>
      </c>
      <c r="P69" s="149">
        <f>'Ass Mort'!C77</f>
        <v>5.4200000000000003E-3</v>
      </c>
      <c r="Q69" s="149">
        <f t="shared" si="10"/>
        <v>0.93167746048577071</v>
      </c>
      <c r="R69" s="151">
        <f>$S$6*P69</f>
        <v>5.4270333920069542E-3</v>
      </c>
      <c r="S69" s="152">
        <f t="shared" si="11"/>
        <v>931.59178457024814</v>
      </c>
      <c r="T69" s="153">
        <f>S69*R69</f>
        <v>5.0557797225820851</v>
      </c>
      <c r="U69" s="152">
        <f>S70+0.5*T69</f>
        <v>929.06389470895704</v>
      </c>
      <c r="V69" s="152">
        <f t="shared" si="7"/>
        <v>22315.112140196637</v>
      </c>
      <c r="W69" s="154">
        <f>V69/S69</f>
        <v>23.953745095005107</v>
      </c>
      <c r="Y69" s="164">
        <v>6.980600658002897E-3</v>
      </c>
      <c r="Z69" s="164">
        <v>6.1595608625896973E-3</v>
      </c>
      <c r="AA69" s="164">
        <v>5.4270333920069542E-3</v>
      </c>
    </row>
    <row r="70" spans="1:27">
      <c r="A70" s="148">
        <v>60</v>
      </c>
      <c r="B70" s="149">
        <f>'Ass Mort'!B78</f>
        <v>1.005E-2</v>
      </c>
      <c r="C70" s="149">
        <f t="shared" si="8"/>
        <v>0.88686384702075782</v>
      </c>
      <c r="D70" s="151">
        <f>$E$6*B70</f>
        <v>1.3128734524914852E-2</v>
      </c>
      <c r="E70" s="152">
        <f t="shared" si="9"/>
        <v>854.74291879566294</v>
      </c>
      <c r="F70" s="153">
        <f>E70*D70</f>
        <v>11.221692867919112</v>
      </c>
      <c r="G70" s="152">
        <f>E71+0.5*F70</f>
        <v>849.13207236170331</v>
      </c>
      <c r="H70" s="152">
        <f t="shared" si="6"/>
        <v>15572.468773526514</v>
      </c>
      <c r="I70" s="154">
        <f>H70/E70</f>
        <v>18.218891822430304</v>
      </c>
      <c r="K70" s="164">
        <v>1.6645174598223199E-2</v>
      </c>
      <c r="L70" s="164">
        <v>1.4798126526474867E-2</v>
      </c>
      <c r="M70" s="164">
        <v>1.3128734524914852E-2</v>
      </c>
      <c r="O70" s="148">
        <v>60</v>
      </c>
      <c r="P70" s="149">
        <f>'Ass Mort'!C78</f>
        <v>6.0099999999999997E-3</v>
      </c>
      <c r="Q70" s="149">
        <f t="shared" si="10"/>
        <v>0.9266277686499379</v>
      </c>
      <c r="R70" s="151">
        <f>$S$6*P70</f>
        <v>6.0177990195501452E-3</v>
      </c>
      <c r="S70" s="152">
        <f t="shared" si="11"/>
        <v>926.53600484766605</v>
      </c>
      <c r="T70" s="153">
        <f>S70*R70</f>
        <v>5.5757074615501931</v>
      </c>
      <c r="U70" s="152">
        <f>S71+0.5*T70</f>
        <v>923.74815111689088</v>
      </c>
      <c r="V70" s="152">
        <f t="shared" si="7"/>
        <v>21386.04824548768</v>
      </c>
      <c r="W70" s="154">
        <f>V70/S70</f>
        <v>23.081723898040863</v>
      </c>
      <c r="Y70" s="164">
        <v>7.7404815414386366E-3</v>
      </c>
      <c r="Z70" s="164">
        <v>6.8300665653439263E-3</v>
      </c>
      <c r="AA70" s="164">
        <v>6.0177990195501452E-3</v>
      </c>
    </row>
    <row r="71" spans="1:27">
      <c r="A71" s="148">
        <v>61</v>
      </c>
      <c r="B71" s="149">
        <f>'Ass Mort'!B79</f>
        <v>1.102E-2</v>
      </c>
      <c r="C71" s="149">
        <f t="shared" si="8"/>
        <v>0.87795086535819922</v>
      </c>
      <c r="D71" s="151">
        <f>$E$6*B71</f>
        <v>1.4395886016374296E-2</v>
      </c>
      <c r="E71" s="152">
        <f t="shared" si="9"/>
        <v>843.52122592774379</v>
      </c>
      <c r="F71" s="153">
        <f>E71*D71</f>
        <v>12.143235420848111</v>
      </c>
      <c r="G71" s="152">
        <f>E72+0.5*F71</f>
        <v>837.44960821731979</v>
      </c>
      <c r="H71" s="152">
        <f t="shared" si="6"/>
        <v>14723.336701164812</v>
      </c>
      <c r="I71" s="154">
        <f>H71/E71</f>
        <v>17.454613172266534</v>
      </c>
      <c r="K71" s="164">
        <v>1.8251723788300464E-2</v>
      </c>
      <c r="L71" s="164">
        <v>1.6226403415099806E-2</v>
      </c>
      <c r="M71" s="164">
        <v>1.4395886016374296E-2</v>
      </c>
      <c r="O71" s="148">
        <v>61</v>
      </c>
      <c r="P71" s="149">
        <f>'Ass Mort'!C79</f>
        <v>6.5799999999999999E-3</v>
      </c>
      <c r="Q71" s="149">
        <f t="shared" si="10"/>
        <v>0.9210587357603518</v>
      </c>
      <c r="R71" s="151">
        <f>$S$6*P71</f>
        <v>6.5885386936172978E-3</v>
      </c>
      <c r="S71" s="152">
        <f t="shared" si="11"/>
        <v>920.96029738611583</v>
      </c>
      <c r="T71" s="153">
        <f>S71*R71</f>
        <v>6.0677825546137178</v>
      </c>
      <c r="U71" s="152">
        <f>S72+0.5*T71</f>
        <v>917.92640610880903</v>
      </c>
      <c r="V71" s="152">
        <f t="shared" si="7"/>
        <v>20462.300094370788</v>
      </c>
      <c r="W71" s="154">
        <f>V71/S71</f>
        <v>22.218438897363125</v>
      </c>
      <c r="Y71" s="164">
        <v>8.4746037508596061E-3</v>
      </c>
      <c r="Z71" s="164">
        <v>7.4778432612251306E-3</v>
      </c>
      <c r="AA71" s="164">
        <v>6.5885386936172978E-3</v>
      </c>
    </row>
    <row r="72" spans="1:27">
      <c r="A72" s="148">
        <v>62</v>
      </c>
      <c r="B72" s="149">
        <f>'Ass Mort'!B80</f>
        <v>1.208E-2</v>
      </c>
      <c r="C72" s="149">
        <f t="shared" si="8"/>
        <v>0.8682758468219518</v>
      </c>
      <c r="D72" s="151">
        <f>$E$6*B72</f>
        <v>1.5780608264773274E-2</v>
      </c>
      <c r="E72" s="152">
        <f t="shared" si="9"/>
        <v>831.37799050689569</v>
      </c>
      <c r="F72" s="153">
        <f>E72*D72</f>
        <v>13.119650388143715</v>
      </c>
      <c r="G72" s="152">
        <f>E73+0.5*F72</f>
        <v>824.81816531282391</v>
      </c>
      <c r="H72" s="152">
        <f t="shared" si="6"/>
        <v>13885.887092947492</v>
      </c>
      <c r="I72" s="154">
        <f>H72/E72</f>
        <v>16.702254872637646</v>
      </c>
      <c r="K72" s="164">
        <v>2.0007334243436443E-2</v>
      </c>
      <c r="L72" s="164">
        <v>1.7787200839782726E-2</v>
      </c>
      <c r="M72" s="164">
        <v>1.5780608264773274E-2</v>
      </c>
      <c r="O72" s="148">
        <v>62</v>
      </c>
      <c r="P72" s="149">
        <f>'Ass Mort'!C80</f>
        <v>7.1900000000000002E-3</v>
      </c>
      <c r="Q72" s="149">
        <f t="shared" si="10"/>
        <v>0.91499816927904865</v>
      </c>
      <c r="R72" s="151">
        <f>$S$6*P72</f>
        <v>7.1993302746365308E-3</v>
      </c>
      <c r="S72" s="152">
        <f t="shared" si="11"/>
        <v>914.89251483150213</v>
      </c>
      <c r="T72" s="153">
        <f>S72*R72</f>
        <v>6.5866133800647848</v>
      </c>
      <c r="U72" s="152">
        <f>S73+0.5*T72</f>
        <v>911.59920814146972</v>
      </c>
      <c r="V72" s="152">
        <f t="shared" si="7"/>
        <v>19544.373688261978</v>
      </c>
      <c r="W72" s="154">
        <f>V72/S72</f>
        <v>21.362480697376249</v>
      </c>
      <c r="Y72" s="164">
        <v>9.2602433083101166E-3</v>
      </c>
      <c r="Z72" s="164">
        <v>8.1710779708523851E-3</v>
      </c>
      <c r="AA72" s="164">
        <v>7.1993302746365308E-3</v>
      </c>
    </row>
    <row r="73" spans="1:27">
      <c r="A73" s="148">
        <v>63</v>
      </c>
      <c r="B73" s="149">
        <f>'Ass Mort'!B81</f>
        <v>1.325E-2</v>
      </c>
      <c r="C73" s="149">
        <f t="shared" si="8"/>
        <v>0.8577870745923426</v>
      </c>
      <c r="D73" s="151">
        <f>$E$6*B73</f>
        <v>1.7309028104987242E-2</v>
      </c>
      <c r="E73" s="152">
        <f t="shared" si="9"/>
        <v>818.25834011875202</v>
      </c>
      <c r="F73" s="153">
        <f>E73*D73</f>
        <v>14.163256606255688</v>
      </c>
      <c r="G73" s="152">
        <f>E74+0.5*F73</f>
        <v>811.17671181562423</v>
      </c>
      <c r="H73" s="152">
        <f t="shared" si="6"/>
        <v>13061.068927634669</v>
      </c>
      <c r="I73" s="154">
        <f>H73/E73</f>
        <v>15.962035811011893</v>
      </c>
      <c r="K73" s="164">
        <v>2.1945130689199739E-2</v>
      </c>
      <c r="L73" s="164">
        <v>1.9509967808536515E-2</v>
      </c>
      <c r="M73" s="164">
        <v>1.7309028104987242E-2</v>
      </c>
      <c r="O73" s="148">
        <v>63</v>
      </c>
      <c r="P73" s="149">
        <f>'Ass Mort'!C81</f>
        <v>7.8799999999999999E-3</v>
      </c>
      <c r="Q73" s="149">
        <f t="shared" si="10"/>
        <v>0.90841933244193229</v>
      </c>
      <c r="R73" s="151">
        <f>$S$6*P73</f>
        <v>7.8902256695599256E-3</v>
      </c>
      <c r="S73" s="152">
        <f t="shared" si="11"/>
        <v>908.30590145143731</v>
      </c>
      <c r="T73" s="153">
        <f>S73*R73</f>
        <v>7.166738539444899</v>
      </c>
      <c r="U73" s="152">
        <f>S74+0.5*T73</f>
        <v>904.72253218171488</v>
      </c>
      <c r="V73" s="152">
        <f t="shared" si="7"/>
        <v>18632.774480120508</v>
      </c>
      <c r="W73" s="154">
        <f>V73/S73</f>
        <v>20.513765737232426</v>
      </c>
      <c r="Y73" s="164">
        <v>1.0148917561819709E-2</v>
      </c>
      <c r="Z73" s="164">
        <v>8.9552287079717359E-3</v>
      </c>
      <c r="AA73" s="164">
        <v>7.8902256695599256E-3</v>
      </c>
    </row>
    <row r="74" spans="1:27">
      <c r="A74" s="148">
        <v>64</v>
      </c>
      <c r="B74" s="149">
        <f>'Ass Mort'!B82</f>
        <v>1.453E-2</v>
      </c>
      <c r="C74" s="149">
        <f t="shared" si="8"/>
        <v>0.84642139585399412</v>
      </c>
      <c r="D74" s="151">
        <f>$E$6*B74</f>
        <v>1.89811455370162E-2</v>
      </c>
      <c r="E74" s="152">
        <f t="shared" si="9"/>
        <v>804.09508351249633</v>
      </c>
      <c r="F74" s="153">
        <f>E74*D74</f>
        <v>15.262645805749889</v>
      </c>
      <c r="G74" s="152">
        <f>E75+0.5*F74</f>
        <v>796.46376060962132</v>
      </c>
      <c r="H74" s="152">
        <f t="shared" ref="H74:H108" si="12">H75+G74</f>
        <v>12249.892215819045</v>
      </c>
      <c r="I74" s="154">
        <f>H74/E74</f>
        <v>15.234382683088089</v>
      </c>
      <c r="K74" s="164">
        <v>2.4065113125590353E-2</v>
      </c>
      <c r="L74" s="164">
        <v>2.1394704321361174E-2</v>
      </c>
      <c r="M74" s="164">
        <v>1.89811455370162E-2</v>
      </c>
      <c r="O74" s="148">
        <v>64</v>
      </c>
      <c r="P74" s="149">
        <f>'Ass Mort'!C82</f>
        <v>8.6499999999999997E-3</v>
      </c>
      <c r="Q74" s="149">
        <f t="shared" si="10"/>
        <v>0.90126098810228983</v>
      </c>
      <c r="R74" s="151">
        <f>$S$6*P74</f>
        <v>8.6612248783874812E-3</v>
      </c>
      <c r="S74" s="152">
        <f t="shared" si="11"/>
        <v>901.13916291199246</v>
      </c>
      <c r="T74" s="153">
        <f>S74*R74</f>
        <v>7.8049689367026183</v>
      </c>
      <c r="U74" s="152">
        <f>S75+0.5*T74</f>
        <v>897.23667844364115</v>
      </c>
      <c r="V74" s="152">
        <f t="shared" ref="V74:V108" si="13">V75+U74</f>
        <v>17728.051947938795</v>
      </c>
      <c r="W74" s="154">
        <f>V74/S74</f>
        <v>19.672934744786097</v>
      </c>
      <c r="Y74" s="164">
        <v>1.1140626511388387E-2</v>
      </c>
      <c r="Z74" s="164">
        <v>9.8302954725831872E-3</v>
      </c>
      <c r="AA74" s="164">
        <v>8.6612248783874812E-3</v>
      </c>
    </row>
    <row r="75" spans="1:27">
      <c r="A75" s="148">
        <v>65</v>
      </c>
      <c r="B75" s="149">
        <f>'Ass Mort'!B83</f>
        <v>1.6029999999999999E-2</v>
      </c>
      <c r="C75" s="149">
        <f t="shared" si="8"/>
        <v>0.83412289297223552</v>
      </c>
      <c r="D75" s="151">
        <f>$E$6*B75</f>
        <v>2.094065815267513E-2</v>
      </c>
      <c r="E75" s="152">
        <f t="shared" si="9"/>
        <v>788.83243770674642</v>
      </c>
      <c r="F75" s="153">
        <f>E75*D75</f>
        <v>16.518670417758376</v>
      </c>
      <c r="G75" s="152">
        <f>E76+0.5*F75</f>
        <v>780.57310249786724</v>
      </c>
      <c r="H75" s="152">
        <f t="shared" si="12"/>
        <v>11453.428455209423</v>
      </c>
      <c r="I75" s="154">
        <f>H75/E75</f>
        <v>14.519469417999909</v>
      </c>
      <c r="K75" s="164">
        <v>2.6549467543235606E-2</v>
      </c>
      <c r="L75" s="164">
        <v>2.3603379922327573E-2</v>
      </c>
      <c r="M75" s="164">
        <v>2.094065815267513E-2</v>
      </c>
      <c r="O75" s="148">
        <v>65</v>
      </c>
      <c r="P75" s="149">
        <f>'Ass Mort'!C83</f>
        <v>9.4999999999999998E-3</v>
      </c>
      <c r="Q75" s="149">
        <f t="shared" si="10"/>
        <v>0.89346508055520502</v>
      </c>
      <c r="R75" s="151">
        <f>$S$6*P75</f>
        <v>9.5123279011191993E-3</v>
      </c>
      <c r="S75" s="152">
        <f t="shared" si="11"/>
        <v>893.33419397528985</v>
      </c>
      <c r="T75" s="153">
        <f>S75*R75</f>
        <v>8.4976877783749813</v>
      </c>
      <c r="U75" s="152">
        <f>S76+0.5*T75</f>
        <v>889.08535008610238</v>
      </c>
      <c r="V75" s="152">
        <f t="shared" si="13"/>
        <v>16830.815269495153</v>
      </c>
      <c r="W75" s="154">
        <f>V75/S75</f>
        <v>18.840446702928627</v>
      </c>
      <c r="Y75" s="164">
        <v>1.2235370157016147E-2</v>
      </c>
      <c r="Z75" s="164">
        <v>1.0796278264686739E-2</v>
      </c>
      <c r="AA75" s="164">
        <v>9.5123279011191993E-3</v>
      </c>
    </row>
    <row r="76" spans="1:27">
      <c r="A76" s="148">
        <v>66</v>
      </c>
      <c r="B76" s="149">
        <f>'Ass Mort'!B84</f>
        <v>1.7579999999999998E-2</v>
      </c>
      <c r="C76" s="149">
        <f t="shared" ref="C76:C110" si="14">C75*(1-B75)</f>
        <v>0.82075190299789058</v>
      </c>
      <c r="D76" s="151">
        <f>$E$6*B76</f>
        <v>2.2965487855522694E-2</v>
      </c>
      <c r="E76" s="152">
        <f t="shared" ref="E76:E110" si="15">E75-F75</f>
        <v>772.31376728898806</v>
      </c>
      <c r="F76" s="153">
        <f>E76*D76</f>
        <v>17.736562443328236</v>
      </c>
      <c r="G76" s="152">
        <f>E77+0.5*F76</f>
        <v>763.44548606732394</v>
      </c>
      <c r="H76" s="152">
        <f t="shared" si="12"/>
        <v>10672.855352711556</v>
      </c>
      <c r="I76" s="154">
        <f>H76/E76</f>
        <v>13.819325518663112</v>
      </c>
      <c r="K76" s="164">
        <v>2.9116633774802368E-2</v>
      </c>
      <c r="L76" s="164">
        <v>2.5885678043326182E-2</v>
      </c>
      <c r="M76" s="164">
        <v>2.2965487855522694E-2</v>
      </c>
      <c r="O76" s="148">
        <v>66</v>
      </c>
      <c r="P76" s="149">
        <f>'Ass Mort'!C84</f>
        <v>1.0500000000000001E-2</v>
      </c>
      <c r="Q76" s="149">
        <f t="shared" ref="Q76:Q110" si="16">Q75*(1-P75)</f>
        <v>0.88497716228993062</v>
      </c>
      <c r="R76" s="151">
        <f>$S$6*P76</f>
        <v>1.051362557492122E-2</v>
      </c>
      <c r="S76" s="152">
        <f t="shared" ref="S76:S110" si="17">S75-T75</f>
        <v>884.83650619691491</v>
      </c>
      <c r="T76" s="153">
        <f>S76*R76</f>
        <v>9.3028397211758236</v>
      </c>
      <c r="U76" s="152">
        <f t="shared" ref="U76:U108" si="18">S77+0.5*T76</f>
        <v>880.185086336327</v>
      </c>
      <c r="V76" s="152">
        <f t="shared" si="13"/>
        <v>15941.729919409052</v>
      </c>
      <c r="W76" s="154">
        <f>V76/S76</f>
        <v>18.016582507346637</v>
      </c>
      <c r="Y76" s="164">
        <v>1.3523303857754691E-2</v>
      </c>
      <c r="Z76" s="164">
        <v>1.1932728608337976E-2</v>
      </c>
      <c r="AA76" s="164">
        <v>1.051362557492122E-2</v>
      </c>
    </row>
    <row r="77" spans="1:27">
      <c r="A77" s="148">
        <v>67</v>
      </c>
      <c r="B77" s="149">
        <f>'Ass Mort'!B85</f>
        <v>1.9290000000000002E-2</v>
      </c>
      <c r="C77" s="149">
        <f t="shared" si="14"/>
        <v>0.80632308454318768</v>
      </c>
      <c r="D77" s="151">
        <f>$E$6*B77</f>
        <v>2.5199332237373882E-2</v>
      </c>
      <c r="E77" s="152">
        <f t="shared" si="15"/>
        <v>754.57720484565982</v>
      </c>
      <c r="F77" s="153">
        <f>E77*D77</f>
        <v>19.014841683654712</v>
      </c>
      <c r="G77" s="152">
        <f>E78+0.5*F77</f>
        <v>745.06978400383252</v>
      </c>
      <c r="H77" s="152">
        <f t="shared" si="12"/>
        <v>9909.4098666442333</v>
      </c>
      <c r="I77" s="154">
        <f>H77/E77</f>
        <v>13.132400240835649</v>
      </c>
      <c r="K77" s="164">
        <v>3.1948797810917959E-2</v>
      </c>
      <c r="L77" s="164">
        <v>2.8403568228427881E-2</v>
      </c>
      <c r="M77" s="164">
        <v>2.5199332237373882E-2</v>
      </c>
      <c r="O77" s="148">
        <v>67</v>
      </c>
      <c r="P77" s="149">
        <f>'Ass Mort'!C85</f>
        <v>1.166E-2</v>
      </c>
      <c r="Q77" s="149">
        <f t="shared" si="16"/>
        <v>0.87568490208588634</v>
      </c>
      <c r="R77" s="151">
        <f>$S$6*P77</f>
        <v>1.1675130876531565E-2</v>
      </c>
      <c r="S77" s="152">
        <f t="shared" si="17"/>
        <v>875.5336664757391</v>
      </c>
      <c r="T77" s="153">
        <f>S77*R77</f>
        <v>10.22197014291379</v>
      </c>
      <c r="U77" s="152">
        <f t="shared" si="18"/>
        <v>870.42268140428212</v>
      </c>
      <c r="V77" s="152">
        <f t="shared" si="13"/>
        <v>15061.544833072725</v>
      </c>
      <c r="W77" s="154">
        <f>V77/S77</f>
        <v>17.202702088772366</v>
      </c>
      <c r="Y77" s="164">
        <v>1.5017306950611398E-2</v>
      </c>
      <c r="Z77" s="164">
        <v>1.3251011006973408E-2</v>
      </c>
      <c r="AA77" s="164">
        <v>1.1675130876531565E-2</v>
      </c>
    </row>
    <row r="78" spans="1:27">
      <c r="A78" s="148">
        <v>68</v>
      </c>
      <c r="B78" s="149">
        <f>'Ass Mort'!B86</f>
        <v>2.12E-2</v>
      </c>
      <c r="C78" s="149">
        <f t="shared" si="14"/>
        <v>0.79076911224234958</v>
      </c>
      <c r="D78" s="151">
        <f>$E$6*B78</f>
        <v>2.7694444967979591E-2</v>
      </c>
      <c r="E78" s="152">
        <f t="shared" si="15"/>
        <v>735.56236316200511</v>
      </c>
      <c r="F78" s="153">
        <f>E78*D78</f>
        <v>20.370991387107168</v>
      </c>
      <c r="G78" s="152">
        <f>E79+0.5*F78</f>
        <v>725.37686746845145</v>
      </c>
      <c r="H78" s="152">
        <f t="shared" si="12"/>
        <v>9164.3400826404013</v>
      </c>
      <c r="I78" s="154">
        <f>H78/E78</f>
        <v>12.458957311580102</v>
      </c>
      <c r="K78" s="164">
        <v>3.5112209102719581E-2</v>
      </c>
      <c r="L78" s="164">
        <v>3.1215948493658427E-2</v>
      </c>
      <c r="M78" s="164">
        <v>2.7694444967979591E-2</v>
      </c>
      <c r="O78" s="148">
        <v>68</v>
      </c>
      <c r="P78" s="149">
        <f>'Ass Mort'!C86</f>
        <v>1.3010000000000001E-2</v>
      </c>
      <c r="Q78" s="149">
        <f t="shared" si="16"/>
        <v>0.86547441612756493</v>
      </c>
      <c r="R78" s="151">
        <f>$S$6*P78</f>
        <v>1.3026882736164293E-2</v>
      </c>
      <c r="S78" s="152">
        <f t="shared" si="17"/>
        <v>865.31169633282525</v>
      </c>
      <c r="T78" s="153">
        <f>S78*R78</f>
        <v>11.27231399835912</v>
      </c>
      <c r="U78" s="152">
        <f t="shared" si="18"/>
        <v>859.6755393336457</v>
      </c>
      <c r="V78" s="152">
        <f t="shared" si="13"/>
        <v>14191.122151668444</v>
      </c>
      <c r="W78" s="154">
        <f>V78/S78</f>
        <v>16.400011939986658</v>
      </c>
      <c r="Y78" s="164">
        <v>1.6756017446608429E-2</v>
      </c>
      <c r="Z78" s="164">
        <v>1.4785218970902576E-2</v>
      </c>
      <c r="AA78" s="164">
        <v>1.3026882736164293E-2</v>
      </c>
    </row>
    <row r="79" spans="1:27">
      <c r="A79" s="148">
        <v>69</v>
      </c>
      <c r="B79" s="149">
        <f>'Ass Mort'!B87</f>
        <v>2.3349999999999999E-2</v>
      </c>
      <c r="C79" s="149">
        <f t="shared" si="14"/>
        <v>0.77400480706281172</v>
      </c>
      <c r="D79" s="151">
        <f>$E$6*B79</f>
        <v>3.0503079717090726E-2</v>
      </c>
      <c r="E79" s="152">
        <f t="shared" si="15"/>
        <v>715.1913717748979</v>
      </c>
      <c r="F79" s="153">
        <f>E79*D79</f>
        <v>21.815539426225182</v>
      </c>
      <c r="G79" s="152">
        <f>E80+0.5*F79</f>
        <v>704.28360206178525</v>
      </c>
      <c r="H79" s="152">
        <f t="shared" si="12"/>
        <v>8438.9632151719507</v>
      </c>
      <c r="I79" s="154">
        <f>H79/E79</f>
        <v>11.799587562457427</v>
      </c>
      <c r="K79" s="164">
        <v>3.8673117101344447E-2</v>
      </c>
      <c r="L79" s="164">
        <v>3.4381716855043598E-2</v>
      </c>
      <c r="M79" s="164">
        <v>3.0503079717090726E-2</v>
      </c>
      <c r="O79" s="148">
        <v>69</v>
      </c>
      <c r="P79" s="149">
        <f>'Ass Mort'!C87</f>
        <v>1.4579999999999999E-2</v>
      </c>
      <c r="Q79" s="149">
        <f t="shared" si="16"/>
        <v>0.85421459397374533</v>
      </c>
      <c r="R79" s="151">
        <f>$S$6*P79</f>
        <v>1.4598920084033464E-2</v>
      </c>
      <c r="S79" s="152">
        <f t="shared" si="17"/>
        <v>854.03938233446615</v>
      </c>
      <c r="T79" s="153">
        <f>S79*R79</f>
        <v>12.468052691318173</v>
      </c>
      <c r="U79" s="152">
        <f t="shared" si="18"/>
        <v>847.80535598880715</v>
      </c>
      <c r="V79" s="152">
        <f t="shared" si="13"/>
        <v>13331.446612334797</v>
      </c>
      <c r="W79" s="154">
        <f>V79/S79</f>
        <v>15.609873371288893</v>
      </c>
      <c r="Y79" s="164">
        <v>1.8778073356767941E-2</v>
      </c>
      <c r="Z79" s="164">
        <v>1.6569446010435016E-2</v>
      </c>
      <c r="AA79" s="164">
        <v>1.4598920084033464E-2</v>
      </c>
    </row>
    <row r="80" spans="1:27">
      <c r="A80" s="148">
        <v>70</v>
      </c>
      <c r="B80" s="149">
        <f>'Ass Mort'!B88</f>
        <v>2.5499999999999998E-2</v>
      </c>
      <c r="C80" s="149">
        <f t="shared" si="14"/>
        <v>0.75593179481789508</v>
      </c>
      <c r="D80" s="151">
        <f>$E$6*B80</f>
        <v>3.3311714466201861E-2</v>
      </c>
      <c r="E80" s="152">
        <f t="shared" si="15"/>
        <v>693.3758323486727</v>
      </c>
      <c r="F80" s="153">
        <f>E80*D80</f>
        <v>23.097537744964036</v>
      </c>
      <c r="G80" s="152">
        <f>E81+0.5*F80</f>
        <v>681.82706347619069</v>
      </c>
      <c r="H80" s="152">
        <f t="shared" si="12"/>
        <v>7734.6796131101655</v>
      </c>
      <c r="I80" s="154">
        <f>H80/E80</f>
        <v>11.155104132935348</v>
      </c>
      <c r="K80" s="164">
        <v>4.2234025099969305E-2</v>
      </c>
      <c r="L80" s="164">
        <v>3.7547485216428762E-2</v>
      </c>
      <c r="M80" s="164">
        <v>3.3311714466201861E-2</v>
      </c>
      <c r="O80" s="148">
        <v>70</v>
      </c>
      <c r="P80" s="149">
        <f>'Ass Mort'!C88</f>
        <v>1.6420000000000001E-2</v>
      </c>
      <c r="Q80" s="149">
        <f t="shared" si="16"/>
        <v>0.84176014519360809</v>
      </c>
      <c r="R80" s="151">
        <f>$S$6*P80</f>
        <v>1.6441307803829186E-2</v>
      </c>
      <c r="S80" s="152">
        <f t="shared" si="17"/>
        <v>841.57132964314803</v>
      </c>
      <c r="T80" s="153">
        <f>S80*R80</f>
        <v>13.836533269540794</v>
      </c>
      <c r="U80" s="152">
        <f t="shared" si="18"/>
        <v>834.65306300837756</v>
      </c>
      <c r="V80" s="152">
        <f t="shared" si="13"/>
        <v>12483.641256345991</v>
      </c>
      <c r="W80" s="154">
        <f>V80/S80</f>
        <v>14.833729259336147</v>
      </c>
      <c r="Y80" s="164">
        <v>2.1147871366126857E-2</v>
      </c>
      <c r="Z80" s="164">
        <v>1.8660514642753291E-2</v>
      </c>
      <c r="AA80" s="164">
        <v>1.6441307803829186E-2</v>
      </c>
    </row>
    <row r="81" spans="1:27">
      <c r="A81" s="148">
        <v>71</v>
      </c>
      <c r="B81" s="149">
        <f>'Ass Mort'!B89</f>
        <v>2.836E-2</v>
      </c>
      <c r="C81" s="149">
        <f t="shared" si="14"/>
        <v>0.73665553405003881</v>
      </c>
      <c r="D81" s="151">
        <f>$E$6*B81</f>
        <v>3.7047851853391565E-2</v>
      </c>
      <c r="E81" s="152">
        <f t="shared" si="15"/>
        <v>670.27829460370867</v>
      </c>
      <c r="F81" s="153">
        <f>E81*D81</f>
        <v>24.832370959022146</v>
      </c>
      <c r="G81" s="152">
        <f>E82+0.5*F81</f>
        <v>657.86210912419767</v>
      </c>
      <c r="H81" s="152">
        <f t="shared" si="12"/>
        <v>7052.8525496339753</v>
      </c>
      <c r="I81" s="154">
        <f>H81/E81</f>
        <v>10.522275010865243</v>
      </c>
      <c r="K81" s="164">
        <v>4.6970860856279592E-2</v>
      </c>
      <c r="L81" s="164">
        <v>4.1758693362271365E-2</v>
      </c>
      <c r="M81" s="164">
        <v>3.7047851853391565E-2</v>
      </c>
      <c r="O81" s="148">
        <v>71</v>
      </c>
      <c r="P81" s="149">
        <f>'Ass Mort'!C89</f>
        <v>1.8519999999999998E-2</v>
      </c>
      <c r="Q81" s="149">
        <f t="shared" si="16"/>
        <v>0.82793844360952906</v>
      </c>
      <c r="R81" s="151">
        <f>$S$6*P81</f>
        <v>1.8544032918813427E-2</v>
      </c>
      <c r="S81" s="152">
        <f t="shared" si="17"/>
        <v>827.7347963736072</v>
      </c>
      <c r="T81" s="153">
        <f>S81*R81</f>
        <v>15.3495413119995</v>
      </c>
      <c r="U81" s="152">
        <f t="shared" si="18"/>
        <v>820.06002571760746</v>
      </c>
      <c r="V81" s="152">
        <f t="shared" si="13"/>
        <v>11648.988193337613</v>
      </c>
      <c r="W81" s="154">
        <f>V81/S81</f>
        <v>14.073333928177297</v>
      </c>
      <c r="Y81" s="164">
        <v>2.3852532137677792E-2</v>
      </c>
      <c r="Z81" s="164">
        <v>2.1047060364420882E-2</v>
      </c>
      <c r="AA81" s="164">
        <v>1.8544032918813427E-2</v>
      </c>
    </row>
    <row r="82" spans="1:27">
      <c r="A82" s="148">
        <v>72</v>
      </c>
      <c r="B82" s="149">
        <f>'Ass Mort'!B90</f>
        <v>3.1690000000000003E-2</v>
      </c>
      <c r="C82" s="149">
        <f t="shared" si="14"/>
        <v>0.71576398310437972</v>
      </c>
      <c r="D82" s="151">
        <f>$E$6*B82</f>
        <v>4.1397969860154399E-2</v>
      </c>
      <c r="E82" s="152">
        <f t="shared" si="15"/>
        <v>645.44592364468656</v>
      </c>
      <c r="F82" s="153">
        <f>E82*D82</f>
        <v>26.720150893402252</v>
      </c>
      <c r="G82" s="152">
        <f>E83+0.5*F82</f>
        <v>632.08584819798546</v>
      </c>
      <c r="H82" s="152">
        <f t="shared" si="12"/>
        <v>6394.9904405097777</v>
      </c>
      <c r="I82" s="154">
        <f>H82/E82</f>
        <v>9.9078640150033319</v>
      </c>
      <c r="K82" s="164">
        <v>5.2486127663452058E-2</v>
      </c>
      <c r="L82" s="164">
        <v>4.6661953196416771E-2</v>
      </c>
      <c r="M82" s="164">
        <v>4.1397969860154399E-2</v>
      </c>
      <c r="O82" s="148">
        <v>72</v>
      </c>
      <c r="P82" s="149">
        <f>'Ass Mort'!C90</f>
        <v>2.0930000000000001E-2</v>
      </c>
      <c r="Q82" s="149">
        <f t="shared" si="16"/>
        <v>0.81260502363388065</v>
      </c>
      <c r="R82" s="151">
        <f>$S$6*P82</f>
        <v>2.0957160312676301E-2</v>
      </c>
      <c r="S82" s="152">
        <f t="shared" si="17"/>
        <v>812.38525506160772</v>
      </c>
      <c r="T82" s="153">
        <f>S82*R82</f>
        <v>17.02528802598054</v>
      </c>
      <c r="U82" s="152">
        <f t="shared" si="18"/>
        <v>803.87261104861739</v>
      </c>
      <c r="V82" s="152">
        <f t="shared" si="13"/>
        <v>10828.928167620004</v>
      </c>
      <c r="W82" s="154">
        <f>V82/S82</f>
        <v>13.329794084949002</v>
      </c>
      <c r="Y82" s="164">
        <v>2.6956452356457682E-2</v>
      </c>
      <c r="Z82" s="164">
        <v>2.3785905692620363E-2</v>
      </c>
      <c r="AA82" s="164">
        <v>2.0957160312676301E-2</v>
      </c>
    </row>
    <row r="83" spans="1:27">
      <c r="A83" s="148">
        <v>73</v>
      </c>
      <c r="B83" s="149">
        <f>'Ass Mort'!B91</f>
        <v>3.5529999999999999E-2</v>
      </c>
      <c r="C83" s="149">
        <f t="shared" si="14"/>
        <v>0.69308142247980198</v>
      </c>
      <c r="D83" s="151">
        <f>$E$6*B83</f>
        <v>4.6414322156241264E-2</v>
      </c>
      <c r="E83" s="152">
        <f t="shared" si="15"/>
        <v>618.72577275128435</v>
      </c>
      <c r="F83" s="153">
        <f>E83*D83</f>
        <v>28.717737342847435</v>
      </c>
      <c r="G83" s="152">
        <f>E84+0.5*F83</f>
        <v>604.36690407986066</v>
      </c>
      <c r="H83" s="152">
        <f t="shared" si="12"/>
        <v>5762.9045923117919</v>
      </c>
      <c r="I83" s="154">
        <f>H83/E83</f>
        <v>9.3141498966269296</v>
      </c>
      <c r="K83" s="164">
        <v>5.8846074972623903E-2</v>
      </c>
      <c r="L83" s="164">
        <v>5.2316162734890745E-2</v>
      </c>
      <c r="M83" s="164">
        <v>4.6414322156241264E-2</v>
      </c>
      <c r="O83" s="148">
        <v>73</v>
      </c>
      <c r="P83" s="149">
        <f>'Ass Mort'!C91</f>
        <v>2.3689999999999999E-2</v>
      </c>
      <c r="Q83" s="149">
        <f t="shared" si="16"/>
        <v>0.79559720048922355</v>
      </c>
      <c r="R83" s="151">
        <f>$S$6*P83</f>
        <v>2.3720741892369876E-2</v>
      </c>
      <c r="S83" s="152">
        <f t="shared" si="17"/>
        <v>795.35996703562716</v>
      </c>
      <c r="T83" s="153">
        <f>S83*R83</f>
        <v>18.866528489575924</v>
      </c>
      <c r="U83" s="152">
        <f t="shared" si="18"/>
        <v>785.92670279083927</v>
      </c>
      <c r="V83" s="152">
        <f t="shared" si="13"/>
        <v>10025.055556571388</v>
      </c>
      <c r="W83" s="154">
        <f>V83/S83</f>
        <v>12.604425633761283</v>
      </c>
      <c r="Y83" s="164">
        <v>3.0511149370496055E-2</v>
      </c>
      <c r="Z83" s="164">
        <v>2.6922508641097773E-2</v>
      </c>
      <c r="AA83" s="164">
        <v>2.3720741892369876E-2</v>
      </c>
    </row>
    <row r="84" spans="1:27">
      <c r="A84" s="148">
        <v>74</v>
      </c>
      <c r="B84" s="149">
        <f>'Ass Mort'!B92</f>
        <v>3.9910000000000001E-2</v>
      </c>
      <c r="C84" s="149">
        <f t="shared" si="14"/>
        <v>0.66845623953909461</v>
      </c>
      <c r="D84" s="151">
        <f>$E$6*B84</f>
        <v>5.2136098993965353E-2</v>
      </c>
      <c r="E84" s="152">
        <f t="shared" si="15"/>
        <v>590.00803540843697</v>
      </c>
      <c r="F84" s="153">
        <f>E84*D84</f>
        <v>30.760717341289286</v>
      </c>
      <c r="G84" s="152">
        <f>E85+0.5*F84</f>
        <v>574.6276767377924</v>
      </c>
      <c r="H84" s="152">
        <f t="shared" si="12"/>
        <v>5158.5376882319315</v>
      </c>
      <c r="I84" s="154">
        <f>H84/E84</f>
        <v>8.7431651412355755</v>
      </c>
      <c r="K84" s="164">
        <v>6.6100389872148044E-2</v>
      </c>
      <c r="L84" s="164">
        <v>5.8765495489712632E-2</v>
      </c>
      <c r="M84" s="164">
        <v>5.2136098993965353E-2</v>
      </c>
      <c r="O84" s="148">
        <v>74</v>
      </c>
      <c r="P84" s="149">
        <f>'Ass Mort'!C92</f>
        <v>2.6859999999999998E-2</v>
      </c>
      <c r="Q84" s="149">
        <f t="shared" si="16"/>
        <v>0.77674950280963384</v>
      </c>
      <c r="R84" s="151">
        <f>$S$6*P84</f>
        <v>2.689485551832228E-2</v>
      </c>
      <c r="S84" s="152">
        <f t="shared" si="17"/>
        <v>776.49343854605127</v>
      </c>
      <c r="T84" s="153">
        <f>S84*R84</f>
        <v>20.883678840621307</v>
      </c>
      <c r="U84" s="152">
        <f t="shared" si="18"/>
        <v>766.05159912574061</v>
      </c>
      <c r="V84" s="152">
        <f t="shared" si="13"/>
        <v>9239.1288537805485</v>
      </c>
      <c r="W84" s="154">
        <f>V84/S84</f>
        <v>11.898527914260805</v>
      </c>
      <c r="Y84" s="164">
        <v>3.4593899201837232E-2</v>
      </c>
      <c r="Z84" s="164">
        <v>3.0525056230472188E-2</v>
      </c>
      <c r="AA84" s="164">
        <v>2.689485551832228E-2</v>
      </c>
    </row>
    <row r="85" spans="1:27">
      <c r="A85" s="148">
        <v>75</v>
      </c>
      <c r="B85" s="149">
        <f>'Ass Mort'!B93</f>
        <v>4.5109999999999997E-2</v>
      </c>
      <c r="C85" s="149">
        <f t="shared" si="14"/>
        <v>0.6417781510190893</v>
      </c>
      <c r="D85" s="151">
        <f>$E$6*B85</f>
        <v>5.8929076061582979E-2</v>
      </c>
      <c r="E85" s="152">
        <f t="shared" si="15"/>
        <v>559.24731806714772</v>
      </c>
      <c r="F85" s="153">
        <f>E85*D85</f>
        <v>32.955927743615234</v>
      </c>
      <c r="G85" s="152">
        <f>E86+0.5*F85</f>
        <v>542.76935419534016</v>
      </c>
      <c r="H85" s="152">
        <f t="shared" si="12"/>
        <v>4583.9100114941393</v>
      </c>
      <c r="I85" s="154">
        <f>H85/E85</f>
        <v>8.1965703963264396</v>
      </c>
      <c r="K85" s="164">
        <v>7.4712818519984917E-2</v>
      </c>
      <c r="L85" s="164">
        <v>6.6422237573062801E-2</v>
      </c>
      <c r="M85" s="164">
        <v>5.8929076061582979E-2</v>
      </c>
      <c r="O85" s="148">
        <v>75</v>
      </c>
      <c r="P85" s="149">
        <f>'Ass Mort'!C93</f>
        <v>3.039E-2</v>
      </c>
      <c r="Q85" s="149">
        <f t="shared" si="16"/>
        <v>0.75588601116416709</v>
      </c>
      <c r="R85" s="151">
        <f>$S$6*P85</f>
        <v>3.0429436306843416E-2</v>
      </c>
      <c r="S85" s="152">
        <f t="shared" si="17"/>
        <v>755.60975970542995</v>
      </c>
      <c r="T85" s="153">
        <f>S85*R85</f>
        <v>22.99277905578564</v>
      </c>
      <c r="U85" s="152">
        <f t="shared" si="18"/>
        <v>744.11337017753715</v>
      </c>
      <c r="V85" s="152">
        <f t="shared" si="13"/>
        <v>8473.0772546548087</v>
      </c>
      <c r="W85" s="154">
        <f>V85/S85</f>
        <v>11.213562484896951</v>
      </c>
      <c r="Y85" s="164">
        <v>3.914030516544429E-2</v>
      </c>
      <c r="Z85" s="164">
        <v>3.4536725943561053E-2</v>
      </c>
      <c r="AA85" s="164">
        <v>3.0429436306843416E-2</v>
      </c>
    </row>
    <row r="86" spans="1:27">
      <c r="A86" s="148">
        <v>76</v>
      </c>
      <c r="B86" s="149">
        <f>'Ass Mort'!B94</f>
        <v>5.0549999999999998E-2</v>
      </c>
      <c r="C86" s="149">
        <f t="shared" si="14"/>
        <v>0.61282753862661821</v>
      </c>
      <c r="D86" s="151">
        <f>$E$6*B86</f>
        <v>6.6035575147706041E-2</v>
      </c>
      <c r="E86" s="152">
        <f t="shared" si="15"/>
        <v>526.29139032353248</v>
      </c>
      <c r="F86" s="153">
        <f>E86*D86</f>
        <v>34.753954655300319</v>
      </c>
      <c r="G86" s="152">
        <f>E87+0.5*F86</f>
        <v>508.91441299588229</v>
      </c>
      <c r="H86" s="152">
        <f t="shared" si="12"/>
        <v>4041.1406572987989</v>
      </c>
      <c r="I86" s="154">
        <f>H86/E86</f>
        <v>7.6785232128052625</v>
      </c>
      <c r="K86" s="164">
        <v>8.3722743874645039E-2</v>
      </c>
      <c r="L86" s="164">
        <v>7.4432367752567605E-2</v>
      </c>
      <c r="M86" s="164">
        <v>6.6035575147706041E-2</v>
      </c>
      <c r="O86" s="148">
        <v>76</v>
      </c>
      <c r="P86" s="149">
        <f>'Ass Mort'!C94</f>
        <v>3.4529999999999998E-2</v>
      </c>
      <c r="Q86" s="149">
        <f t="shared" si="16"/>
        <v>0.73291463528488798</v>
      </c>
      <c r="R86" s="151">
        <f>$S$6*P86</f>
        <v>3.4574808676383781E-2</v>
      </c>
      <c r="S86" s="152">
        <f t="shared" si="17"/>
        <v>732.61698064964435</v>
      </c>
      <c r="T86" s="153">
        <f>S86*R86</f>
        <v>25.330091939031412</v>
      </c>
      <c r="U86" s="152">
        <f t="shared" si="18"/>
        <v>719.95193468012872</v>
      </c>
      <c r="V86" s="152">
        <f t="shared" si="13"/>
        <v>7728.9638844772717</v>
      </c>
      <c r="W86" s="154">
        <f>V86/S86</f>
        <v>10.549801722618621</v>
      </c>
      <c r="Y86" s="164">
        <v>4.4472350686501849E-2</v>
      </c>
      <c r="Z86" s="164">
        <v>3.9241630366277168E-2</v>
      </c>
      <c r="AA86" s="164">
        <v>3.4574808676383781E-2</v>
      </c>
    </row>
    <row r="87" spans="1:27">
      <c r="A87" s="148">
        <v>77</v>
      </c>
      <c r="B87" s="149">
        <f>'Ass Mort'!B95</f>
        <v>5.6489999999999999E-2</v>
      </c>
      <c r="C87" s="149">
        <f t="shared" si="14"/>
        <v>0.58184910654904265</v>
      </c>
      <c r="D87" s="151">
        <f>$E$6*B87</f>
        <v>7.3795245105715418E-2</v>
      </c>
      <c r="E87" s="152">
        <f t="shared" si="15"/>
        <v>491.53743566823215</v>
      </c>
      <c r="F87" s="153">
        <f>E87*D87</f>
        <v>36.273125543772018</v>
      </c>
      <c r="G87" s="152">
        <f>E88+0.5*F87</f>
        <v>473.40087289634613</v>
      </c>
      <c r="H87" s="152">
        <f t="shared" si="12"/>
        <v>3532.2262443029167</v>
      </c>
      <c r="I87" s="154">
        <f>H87/E87</f>
        <v>7.1860777796119404</v>
      </c>
      <c r="K87" s="164">
        <v>9.3560787368520248E-2</v>
      </c>
      <c r="L87" s="164">
        <v>8.317872313239455E-2</v>
      </c>
      <c r="M87" s="164">
        <v>7.3795245105715418E-2</v>
      </c>
      <c r="O87" s="148">
        <v>77</v>
      </c>
      <c r="P87" s="149">
        <f>'Ass Mort'!C95</f>
        <v>3.925E-2</v>
      </c>
      <c r="Q87" s="149">
        <f t="shared" si="16"/>
        <v>0.70760709292850088</v>
      </c>
      <c r="R87" s="151">
        <f>$S$6*P87</f>
        <v>3.9300933696729323E-2</v>
      </c>
      <c r="S87" s="152">
        <f t="shared" si="17"/>
        <v>707.28688871061297</v>
      </c>
      <c r="T87" s="153">
        <f>S87*R87</f>
        <v>27.797035117781771</v>
      </c>
      <c r="U87" s="152">
        <f t="shared" si="18"/>
        <v>693.38837115172203</v>
      </c>
      <c r="V87" s="152">
        <f t="shared" si="13"/>
        <v>7009.0119497971427</v>
      </c>
      <c r="W87" s="154">
        <f>V87/S87</f>
        <v>9.9097156495783505</v>
      </c>
      <c r="Y87" s="164">
        <v>5.0551397753987766E-2</v>
      </c>
      <c r="Z87" s="164">
        <v>4.4605675988311E-2</v>
      </c>
      <c r="AA87" s="164">
        <v>3.9300933696729323E-2</v>
      </c>
    </row>
    <row r="88" spans="1:27">
      <c r="A88" s="148">
        <v>78</v>
      </c>
      <c r="B88" s="149">
        <f>'Ass Mort'!B96</f>
        <v>6.2969999999999998E-2</v>
      </c>
      <c r="C88" s="149">
        <f t="shared" si="14"/>
        <v>0.54898045052008726</v>
      </c>
      <c r="D88" s="151">
        <f>$E$6*B88</f>
        <v>8.2260339605362012E-2</v>
      </c>
      <c r="E88" s="152">
        <f t="shared" si="15"/>
        <v>455.26431012446011</v>
      </c>
      <c r="F88" s="153">
        <f>E88*D88</f>
        <v>37.450196761038939</v>
      </c>
      <c r="G88" s="152">
        <f>E89+0.5*F88</f>
        <v>436.5392117439406</v>
      </c>
      <c r="H88" s="152">
        <f t="shared" si="12"/>
        <v>3058.8253714065704</v>
      </c>
      <c r="I88" s="154">
        <f>H88/E88</f>
        <v>6.7187901695398633</v>
      </c>
      <c r="K88" s="164">
        <v>0.10429319845274773</v>
      </c>
      <c r="L88" s="164">
        <v>9.2720201728569387E-2</v>
      </c>
      <c r="M88" s="164">
        <v>8.2260339605362012E-2</v>
      </c>
      <c r="O88" s="148">
        <v>78</v>
      </c>
      <c r="P88" s="149">
        <f>'Ass Mort'!C96</f>
        <v>4.4580000000000002E-2</v>
      </c>
      <c r="Q88" s="149">
        <f t="shared" si="16"/>
        <v>0.67983351453105723</v>
      </c>
      <c r="R88" s="151">
        <f>$S$6*P88</f>
        <v>4.4637850298094098E-2</v>
      </c>
      <c r="S88" s="152">
        <f t="shared" si="17"/>
        <v>679.4898535928312</v>
      </c>
      <c r="T88" s="153">
        <f>S88*R88</f>
        <v>30.330966363750676</v>
      </c>
      <c r="U88" s="152">
        <f t="shared" si="18"/>
        <v>664.32437041095579</v>
      </c>
      <c r="V88" s="152">
        <f t="shared" si="13"/>
        <v>6315.6235786454208</v>
      </c>
      <c r="W88" s="154">
        <f>V88/S88</f>
        <v>9.2946547255287122</v>
      </c>
      <c r="Y88" s="164">
        <v>5.7416084378924197E-2</v>
      </c>
      <c r="Z88" s="164">
        <v>5.0662956319972086E-2</v>
      </c>
      <c r="AA88" s="164">
        <v>4.4637850298094098E-2</v>
      </c>
    </row>
    <row r="89" spans="1:27">
      <c r="A89" s="148">
        <v>79</v>
      </c>
      <c r="B89" s="149">
        <f>'Ass Mort'!B97</f>
        <v>7.0010000000000003E-2</v>
      </c>
      <c r="C89" s="149">
        <f t="shared" si="14"/>
        <v>0.51441115155083739</v>
      </c>
      <c r="D89" s="151">
        <f>$E$6*B89</f>
        <v>9.1456985481521286E-2</v>
      </c>
      <c r="E89" s="152">
        <f t="shared" si="15"/>
        <v>417.81411336342114</v>
      </c>
      <c r="F89" s="153">
        <f>E89*D89</f>
        <v>38.212019299853097</v>
      </c>
      <c r="G89" s="152">
        <f>E90+0.5*F89</f>
        <v>398.70810371349461</v>
      </c>
      <c r="H89" s="152">
        <f t="shared" si="12"/>
        <v>2622.2861596626299</v>
      </c>
      <c r="I89" s="154">
        <f>H89/E89</f>
        <v>6.2762029232404721</v>
      </c>
      <c r="K89" s="164">
        <v>0.11595310185289613</v>
      </c>
      <c r="L89" s="164">
        <v>0.10308625254910503</v>
      </c>
      <c r="M89" s="164">
        <v>9.1456985481521286E-2</v>
      </c>
      <c r="O89" s="148">
        <v>79</v>
      </c>
      <c r="P89" s="149">
        <f>'Ass Mort'!C97</f>
        <v>5.058E-2</v>
      </c>
      <c r="Q89" s="149">
        <f t="shared" si="16"/>
        <v>0.64952653645326275</v>
      </c>
      <c r="R89" s="151">
        <f>$S$6*P89</f>
        <v>5.0645636340906221E-2</v>
      </c>
      <c r="S89" s="152">
        <f t="shared" si="17"/>
        <v>649.15888722908051</v>
      </c>
      <c r="T89" s="153">
        <f>S89*R89</f>
        <v>32.877064930071363</v>
      </c>
      <c r="U89" s="152">
        <f t="shared" si="18"/>
        <v>632.72035476404483</v>
      </c>
      <c r="V89" s="152">
        <f t="shared" si="13"/>
        <v>5651.2992082344654</v>
      </c>
      <c r="W89" s="154">
        <f>V89/S89</f>
        <v>8.7055716549717186</v>
      </c>
      <c r="Y89" s="164">
        <v>6.5143686583355453E-2</v>
      </c>
      <c r="Z89" s="164">
        <v>5.7481658381879498E-2</v>
      </c>
      <c r="AA89" s="164">
        <v>5.0645636340906221E-2</v>
      </c>
    </row>
    <row r="90" spans="1:27">
      <c r="A90" s="148">
        <v>80</v>
      </c>
      <c r="B90" s="149">
        <f>'Ass Mort'!B98</f>
        <v>7.7560000000000004E-2</v>
      </c>
      <c r="C90" s="149">
        <f t="shared" si="14"/>
        <v>0.47839722683076324</v>
      </c>
      <c r="D90" s="151">
        <f>$E$6*B90</f>
        <v>0.10131986564700458</v>
      </c>
      <c r="E90" s="152">
        <f t="shared" si="15"/>
        <v>379.60209406356807</v>
      </c>
      <c r="F90" s="153">
        <f>E90*D90</f>
        <v>38.461233169842316</v>
      </c>
      <c r="G90" s="152">
        <f>E91+0.5*F90</f>
        <v>360.37147747864691</v>
      </c>
      <c r="H90" s="152">
        <f t="shared" si="12"/>
        <v>2223.5780559491354</v>
      </c>
      <c r="I90" s="154">
        <f>H90/E90</f>
        <v>5.8576548726224242</v>
      </c>
      <c r="K90" s="164">
        <v>0.1284576857550439</v>
      </c>
      <c r="L90" s="164">
        <v>0.11420325307396922</v>
      </c>
      <c r="M90" s="164">
        <v>0.10131986564700458</v>
      </c>
      <c r="O90" s="148">
        <v>80</v>
      </c>
      <c r="P90" s="149">
        <f>'Ass Mort'!C98</f>
        <v>5.7349999999999998E-2</v>
      </c>
      <c r="Q90" s="149">
        <f t="shared" si="16"/>
        <v>0.61667348423945678</v>
      </c>
      <c r="R90" s="151">
        <f>$S$6*P90</f>
        <v>5.7424421592545898E-2</v>
      </c>
      <c r="S90" s="152">
        <f t="shared" si="17"/>
        <v>616.28182229900915</v>
      </c>
      <c r="T90" s="153">
        <f>S90*R90</f>
        <v>35.389627183520751</v>
      </c>
      <c r="U90" s="152">
        <f t="shared" si="18"/>
        <v>598.58700870724886</v>
      </c>
      <c r="V90" s="152">
        <f t="shared" si="13"/>
        <v>5018.5788534704207</v>
      </c>
      <c r="W90" s="154">
        <f>V90/S90</f>
        <v>8.143317994921313</v>
      </c>
      <c r="Y90" s="164">
        <v>7.3862997737355371E-2</v>
      </c>
      <c r="Z90" s="164">
        <v>6.5175427208398362E-2</v>
      </c>
      <c r="AA90" s="164">
        <v>5.7424421592545898E-2</v>
      </c>
    </row>
    <row r="91" spans="1:27">
      <c r="A91" s="148">
        <v>81</v>
      </c>
      <c r="B91" s="149">
        <f>'Ass Mort'!B99</f>
        <v>8.5860000000000006E-2</v>
      </c>
      <c r="C91" s="149">
        <f t="shared" si="14"/>
        <v>0.44129273791776924</v>
      </c>
      <c r="D91" s="151">
        <f>$E$6*B91</f>
        <v>0.11216250212031735</v>
      </c>
      <c r="E91" s="152">
        <f t="shared" si="15"/>
        <v>341.14086089372574</v>
      </c>
      <c r="F91" s="153">
        <f>E91*D91</f>
        <v>38.263212533319397</v>
      </c>
      <c r="G91" s="152">
        <f>E92+0.5*F91</f>
        <v>322.00925462706601</v>
      </c>
      <c r="H91" s="152">
        <f t="shared" si="12"/>
        <v>1863.2065784704887</v>
      </c>
      <c r="I91" s="154">
        <f>H91/E91</f>
        <v>5.4616927845853276</v>
      </c>
      <c r="K91" s="164">
        <v>0.14220444686601433</v>
      </c>
      <c r="L91" s="164">
        <v>0.12642459139931664</v>
      </c>
      <c r="M91" s="164">
        <v>0.11216250212031735</v>
      </c>
      <c r="O91" s="148">
        <v>81</v>
      </c>
      <c r="P91" s="149">
        <f>'Ass Mort'!C99</f>
        <v>6.4750000000000002E-2</v>
      </c>
      <c r="Q91" s="149">
        <f t="shared" si="16"/>
        <v>0.58130725991832388</v>
      </c>
      <c r="R91" s="151">
        <f>$S$6*P91</f>
        <v>6.4834024378680855E-2</v>
      </c>
      <c r="S91" s="152">
        <f t="shared" si="17"/>
        <v>580.89219511548845</v>
      </c>
      <c r="T91" s="153">
        <f>S91*R91</f>
        <v>37.661578739503014</v>
      </c>
      <c r="U91" s="152">
        <f t="shared" si="18"/>
        <v>562.06140574573692</v>
      </c>
      <c r="V91" s="152">
        <f t="shared" si="13"/>
        <v>4419.9918447631717</v>
      </c>
      <c r="W91" s="154">
        <f>V91/S91</f>
        <v>7.6089709621325232</v>
      </c>
      <c r="Y91" s="164">
        <v>8.3393707122820585E-2</v>
      </c>
      <c r="Z91" s="164">
        <v>7.3585159751417509E-2</v>
      </c>
      <c r="AA91" s="164">
        <v>6.4834024378680855E-2</v>
      </c>
    </row>
    <row r="92" spans="1:27">
      <c r="A92" s="148">
        <v>82</v>
      </c>
      <c r="B92" s="149">
        <f>'Ass Mort'!B100</f>
        <v>9.4839999999999994E-2</v>
      </c>
      <c r="C92" s="149">
        <f t="shared" si="14"/>
        <v>0.40340334344014955</v>
      </c>
      <c r="D92" s="151">
        <f>$E$6*B92</f>
        <v>0.12389345097939547</v>
      </c>
      <c r="E92" s="152">
        <f t="shared" si="15"/>
        <v>302.87764836040634</v>
      </c>
      <c r="F92" s="153">
        <f>E92*D92</f>
        <v>37.524557079894585</v>
      </c>
      <c r="G92" s="152">
        <f>E93+0.5*F92</f>
        <v>284.11536982045908</v>
      </c>
      <c r="H92" s="152">
        <f t="shared" si="12"/>
        <v>1541.1973238434227</v>
      </c>
      <c r="I92" s="154">
        <f>H92/E92</f>
        <v>5.0885145608681226</v>
      </c>
      <c r="K92" s="164">
        <v>0.1570774486463172</v>
      </c>
      <c r="L92" s="164">
        <v>0.13964719599710212</v>
      </c>
      <c r="M92" s="164">
        <v>0.12389345097939547</v>
      </c>
      <c r="O92" s="148">
        <v>82</v>
      </c>
      <c r="P92" s="149">
        <f>'Ass Mort'!C100</f>
        <v>7.2889999999999996E-2</v>
      </c>
      <c r="Q92" s="149">
        <f t="shared" si="16"/>
        <v>0.54366761483861248</v>
      </c>
      <c r="R92" s="151">
        <f>$S$6*P92</f>
        <v>7.2984587443429297E-2</v>
      </c>
      <c r="S92" s="152">
        <f t="shared" si="17"/>
        <v>543.23061637598539</v>
      </c>
      <c r="T92" s="153">
        <f>S92*R92</f>
        <v>39.647462422841102</v>
      </c>
      <c r="U92" s="152">
        <f t="shared" si="18"/>
        <v>523.40688516456487</v>
      </c>
      <c r="V92" s="152">
        <f t="shared" si="13"/>
        <v>3857.9304390174348</v>
      </c>
      <c r="W92" s="154">
        <f>V92/S92</f>
        <v>7.1018280684446013</v>
      </c>
      <c r="Y92" s="164">
        <v>9.3877487446832317E-2</v>
      </c>
      <c r="Z92" s="164">
        <v>8.2835865548738563E-2</v>
      </c>
      <c r="AA92" s="164">
        <v>7.2984587443429297E-2</v>
      </c>
    </row>
    <row r="93" spans="1:27">
      <c r="A93" s="148">
        <v>83</v>
      </c>
      <c r="B93" s="149">
        <f>'Ass Mort'!B101</f>
        <v>0.10453999999999999</v>
      </c>
      <c r="C93" s="149">
        <f t="shared" si="14"/>
        <v>0.36514457034828574</v>
      </c>
      <c r="D93" s="151">
        <f>$E$6*B93</f>
        <v>0.13656496589398992</v>
      </c>
      <c r="E93" s="152">
        <f t="shared" si="15"/>
        <v>265.35309128051176</v>
      </c>
      <c r="F93" s="153">
        <f>E93*D93</f>
        <v>36.237935860587882</v>
      </c>
      <c r="G93" s="152">
        <f>E94+0.5*F93</f>
        <v>247.23412335021783</v>
      </c>
      <c r="H93" s="152">
        <f t="shared" si="12"/>
        <v>1257.0819540229636</v>
      </c>
      <c r="I93" s="154">
        <f>H93/E93</f>
        <v>4.7373932896604884</v>
      </c>
      <c r="K93" s="164">
        <v>0.17314294054708984</v>
      </c>
      <c r="L93" s="164">
        <v>0.15392996488335148</v>
      </c>
      <c r="M93" s="164">
        <v>0.13656496589398992</v>
      </c>
      <c r="O93" s="148">
        <v>83</v>
      </c>
      <c r="P93" s="149">
        <f>'Ass Mort'!C101</f>
        <v>8.1809999999999994E-2</v>
      </c>
      <c r="Q93" s="149">
        <f t="shared" si="16"/>
        <v>0.50403968239302599</v>
      </c>
      <c r="R93" s="151">
        <f>$S$6*P93</f>
        <v>8.1916162693743327E-2</v>
      </c>
      <c r="S93" s="152">
        <f t="shared" si="17"/>
        <v>503.58315395314429</v>
      </c>
      <c r="T93" s="153">
        <f>S93*R93</f>
        <v>41.251599569054164</v>
      </c>
      <c r="U93" s="152">
        <f t="shared" si="18"/>
        <v>482.9573541686172</v>
      </c>
      <c r="V93" s="152">
        <f t="shared" si="13"/>
        <v>3334.52355385287</v>
      </c>
      <c r="W93" s="154">
        <f>V93/S93</f>
        <v>6.6215947211036559</v>
      </c>
      <c r="Y93" s="164">
        <v>0.1053658560574201</v>
      </c>
      <c r="Z93" s="164">
        <v>9.2973002614107583E-2</v>
      </c>
      <c r="AA93" s="164">
        <v>8.1916162693743327E-2</v>
      </c>
    </row>
    <row r="94" spans="1:27">
      <c r="A94" s="148">
        <v>84</v>
      </c>
      <c r="B94" s="149">
        <f>'Ass Mort'!B102</f>
        <v>0.11498999999999999</v>
      </c>
      <c r="C94" s="149">
        <f t="shared" si="14"/>
        <v>0.32697235696407595</v>
      </c>
      <c r="D94" s="151">
        <f>$E$6*B94</f>
        <v>0.15021623711641383</v>
      </c>
      <c r="E94" s="152">
        <f t="shared" si="15"/>
        <v>229.11515541992389</v>
      </c>
      <c r="F94" s="153">
        <f>E94*D94</f>
        <v>34.416816513523294</v>
      </c>
      <c r="G94" s="152">
        <f>E95+0.5*F94</f>
        <v>211.90674716316227</v>
      </c>
      <c r="H94" s="152">
        <f t="shared" si="12"/>
        <v>1009.8478306727457</v>
      </c>
      <c r="I94" s="154">
        <f>H94/E94</f>
        <v>4.4075994397746818</v>
      </c>
      <c r="K94" s="164">
        <v>0.19045060965668512</v>
      </c>
      <c r="L94" s="164">
        <v>0.16931707157008408</v>
      </c>
      <c r="M94" s="164">
        <v>0.15021623711641383</v>
      </c>
      <c r="O94" s="148">
        <v>84</v>
      </c>
      <c r="P94" s="149">
        <f>'Ass Mort'!C102</f>
        <v>9.1550000000000006E-2</v>
      </c>
      <c r="Q94" s="149">
        <f t="shared" si="16"/>
        <v>0.46280419597645256</v>
      </c>
      <c r="R94" s="151">
        <f>$S$6*P94</f>
        <v>9.1668802036575028E-2</v>
      </c>
      <c r="S94" s="152">
        <f t="shared" si="17"/>
        <v>462.33155438409011</v>
      </c>
      <c r="T94" s="153">
        <f>S94*R94</f>
        <v>42.38137973409718</v>
      </c>
      <c r="U94" s="152">
        <f t="shared" si="18"/>
        <v>441.14086451704156</v>
      </c>
      <c r="V94" s="152">
        <f t="shared" si="13"/>
        <v>2851.5661996842528</v>
      </c>
      <c r="W94" s="154">
        <f>V94/S94</f>
        <v>6.1677948923106891</v>
      </c>
      <c r="Y94" s="164">
        <v>0.11791033030261351</v>
      </c>
      <c r="Z94" s="164">
        <v>0.10404202896127063</v>
      </c>
      <c r="AA94" s="164">
        <v>9.1668802036575028E-2</v>
      </c>
    </row>
    <row r="95" spans="1:27">
      <c r="A95" s="148">
        <v>85</v>
      </c>
      <c r="B95" s="149">
        <f>'Ass Mort'!B103</f>
        <v>0.12617999999999999</v>
      </c>
      <c r="C95" s="149">
        <f t="shared" si="14"/>
        <v>0.28937380563677684</v>
      </c>
      <c r="D95" s="151">
        <f>$E$6*B95</f>
        <v>0.16483420122922945</v>
      </c>
      <c r="E95" s="152">
        <f t="shared" si="15"/>
        <v>194.69833890640061</v>
      </c>
      <c r="F95" s="153">
        <f>E95*D95</f>
        <v>32.09294517429435</v>
      </c>
      <c r="G95" s="152">
        <f>E96+0.5*F95</f>
        <v>178.65186631925343</v>
      </c>
      <c r="H95" s="152">
        <f t="shared" si="12"/>
        <v>797.94108350958345</v>
      </c>
      <c r="I95" s="154">
        <f>H95/E95</f>
        <v>4.0983456150244102</v>
      </c>
      <c r="K95" s="164">
        <v>0.2089838936123187</v>
      </c>
      <c r="L95" s="164">
        <v>0.18579379155329337</v>
      </c>
      <c r="M95" s="164">
        <v>0.16483420122922945</v>
      </c>
      <c r="O95" s="148">
        <v>85</v>
      </c>
      <c r="P95" s="149">
        <f>'Ass Mort'!C103</f>
        <v>0.10202</v>
      </c>
      <c r="Q95" s="149">
        <f t="shared" si="16"/>
        <v>0.42043447183480831</v>
      </c>
      <c r="R95" s="151">
        <f>$S$6*P95</f>
        <v>0.10215238868128218</v>
      </c>
      <c r="S95" s="152">
        <f t="shared" si="17"/>
        <v>419.95017464999296</v>
      </c>
      <c r="T95" s="153">
        <f>S95*R95</f>
        <v>42.898913467618414</v>
      </c>
      <c r="U95" s="152">
        <f t="shared" si="18"/>
        <v>398.50071791618376</v>
      </c>
      <c r="V95" s="152">
        <f t="shared" si="13"/>
        <v>2410.4253351672114</v>
      </c>
      <c r="W95" s="154">
        <f>V95/S95</f>
        <v>5.7397888622767637</v>
      </c>
      <c r="Y95" s="164">
        <v>0.13139499614934605</v>
      </c>
      <c r="Z95" s="164">
        <v>0.11594066405929906</v>
      </c>
      <c r="AA95" s="164">
        <v>0.10215238868128218</v>
      </c>
    </row>
    <row r="96" spans="1:27">
      <c r="A96" s="148">
        <v>86</v>
      </c>
      <c r="B96" s="149">
        <f>'Ass Mort'!B104</f>
        <v>0.13822000000000001</v>
      </c>
      <c r="C96" s="149">
        <f t="shared" si="14"/>
        <v>0.25286061884152833</v>
      </c>
      <c r="D96" s="151">
        <f>$E$6*B96</f>
        <v>0.18056255582425185</v>
      </c>
      <c r="E96" s="152">
        <f t="shared" si="15"/>
        <v>162.60539373210625</v>
      </c>
      <c r="F96" s="153">
        <f>E96*D96</f>
        <v>29.360445483077886</v>
      </c>
      <c r="G96" s="152">
        <f>E97+0.5*F96</f>
        <v>147.92517099056732</v>
      </c>
      <c r="H96" s="152">
        <f t="shared" si="12"/>
        <v>619.28921719032996</v>
      </c>
      <c r="I96" s="154">
        <f>H96/E96</f>
        <v>3.8085404363068922</v>
      </c>
      <c r="K96" s="164">
        <v>0.22892497840461798</v>
      </c>
      <c r="L96" s="164">
        <v>0.20352209437705038</v>
      </c>
      <c r="M96" s="164">
        <v>0.18056255582425185</v>
      </c>
      <c r="O96" s="148">
        <v>86</v>
      </c>
      <c r="P96" s="149">
        <f>'Ass Mort'!C104</f>
        <v>0.11351</v>
      </c>
      <c r="Q96" s="149">
        <f t="shared" si="16"/>
        <v>0.37754174701822119</v>
      </c>
      <c r="R96" s="151">
        <f>$S$6*P96</f>
        <v>0.1136572989532674</v>
      </c>
      <c r="S96" s="152">
        <f t="shared" si="17"/>
        <v>377.05126118237456</v>
      </c>
      <c r="T96" s="153">
        <f>S96*R96</f>
        <v>42.854627912911653</v>
      </c>
      <c r="U96" s="152">
        <f t="shared" si="18"/>
        <v>355.6239472259187</v>
      </c>
      <c r="V96" s="152">
        <f t="shared" si="13"/>
        <v>2011.9246172510277</v>
      </c>
      <c r="W96" s="154">
        <f>V96/S96</f>
        <v>5.3359445369362843</v>
      </c>
      <c r="Y96" s="164">
        <v>0.14619335437083189</v>
      </c>
      <c r="Z96" s="164">
        <v>0.12899847850785176</v>
      </c>
      <c r="AA96" s="164">
        <v>0.1136572989532674</v>
      </c>
    </row>
    <row r="97" spans="1:27">
      <c r="A97" s="148">
        <v>87</v>
      </c>
      <c r="B97" s="149">
        <f>'Ass Mort'!B105</f>
        <v>0.15107999999999999</v>
      </c>
      <c r="C97" s="149">
        <f t="shared" si="14"/>
        <v>0.21791022410525229</v>
      </c>
      <c r="D97" s="151">
        <f>$E$6*B97</f>
        <v>0.19736211064916775</v>
      </c>
      <c r="E97" s="152">
        <f t="shared" si="15"/>
        <v>133.24494824902837</v>
      </c>
      <c r="F97" s="153">
        <f>E97*D97</f>
        <v>26.297504219767369</v>
      </c>
      <c r="G97" s="152">
        <f>E98+0.5*F97</f>
        <v>120.09619613914468</v>
      </c>
      <c r="H97" s="152">
        <f t="shared" si="12"/>
        <v>471.36404619976258</v>
      </c>
      <c r="I97" s="154">
        <f>H97/E97</f>
        <v>3.537575363223572</v>
      </c>
      <c r="K97" s="164">
        <v>0.25022417694522991</v>
      </c>
      <c r="L97" s="164">
        <v>0.22245780652933561</v>
      </c>
      <c r="M97" s="164">
        <v>0.19736211064916775</v>
      </c>
      <c r="O97" s="148">
        <v>87</v>
      </c>
      <c r="P97" s="149">
        <f>'Ass Mort'!C105</f>
        <v>0.12594</v>
      </c>
      <c r="Q97" s="149">
        <f t="shared" si="16"/>
        <v>0.3346869833141829</v>
      </c>
      <c r="R97" s="151">
        <f>$S$6*P97</f>
        <v>0.12610342903862651</v>
      </c>
      <c r="S97" s="152">
        <f t="shared" si="17"/>
        <v>334.19663326946289</v>
      </c>
      <c r="T97" s="153">
        <f>S97*R97</f>
        <v>42.143341428443598</v>
      </c>
      <c r="U97" s="152">
        <f t="shared" si="18"/>
        <v>313.1249625552411</v>
      </c>
      <c r="V97" s="152">
        <f t="shared" si="13"/>
        <v>1656.300670025109</v>
      </c>
      <c r="W97" s="154">
        <f>V97/S97</f>
        <v>4.9560662949277319</v>
      </c>
      <c r="Y97" s="164">
        <v>0.16220237027101195</v>
      </c>
      <c r="Z97" s="164">
        <v>0.14312455627943663</v>
      </c>
      <c r="AA97" s="164">
        <v>0.12610342903862651</v>
      </c>
    </row>
    <row r="98" spans="1:27">
      <c r="A98" s="148">
        <v>88</v>
      </c>
      <c r="B98" s="149">
        <f>'Ass Mort'!B106</f>
        <v>0.16478999999999999</v>
      </c>
      <c r="C98" s="149">
        <f t="shared" si="14"/>
        <v>0.18498834744743078</v>
      </c>
      <c r="D98" s="151">
        <f>$E$6*B98</f>
        <v>0.2152720559562904</v>
      </c>
      <c r="E98" s="152">
        <f t="shared" si="15"/>
        <v>106.94744402926099</v>
      </c>
      <c r="F98" s="153">
        <f>E98*D98</f>
        <v>23.022796155449306</v>
      </c>
      <c r="G98" s="152">
        <f>E99+0.5*F98</f>
        <v>95.436045951536343</v>
      </c>
      <c r="H98" s="152">
        <f t="shared" si="12"/>
        <v>351.26785006061789</v>
      </c>
      <c r="I98" s="154">
        <f>H98/E98</f>
        <v>3.2844903704712234</v>
      </c>
      <c r="K98" s="164">
        <v>0.27293117632250752</v>
      </c>
      <c r="L98" s="164">
        <v>0.24264510152216848</v>
      </c>
      <c r="M98" s="164">
        <v>0.2152720559562904</v>
      </c>
      <c r="O98" s="148">
        <v>88</v>
      </c>
      <c r="P98" s="149">
        <f>'Ass Mort'!C106</f>
        <v>0.13932</v>
      </c>
      <c r="Q98" s="149">
        <f t="shared" si="16"/>
        <v>0.29253650463559472</v>
      </c>
      <c r="R98" s="151">
        <f>$S$6*P98</f>
        <v>0.13950079191409756</v>
      </c>
      <c r="S98" s="152">
        <f t="shared" si="17"/>
        <v>292.0532918410193</v>
      </c>
      <c r="T98" s="153">
        <f>S98*R98</f>
        <v>40.741665492941237</v>
      </c>
      <c r="U98" s="152">
        <f t="shared" si="18"/>
        <v>271.68245909454868</v>
      </c>
      <c r="V98" s="152">
        <f t="shared" si="13"/>
        <v>1343.1757074698678</v>
      </c>
      <c r="W98" s="154">
        <f>V98/S98</f>
        <v>4.5990774457732613</v>
      </c>
      <c r="Y98" s="164">
        <v>0.17943492318689366</v>
      </c>
      <c r="Z98" s="164">
        <v>0.15833026187749016</v>
      </c>
      <c r="AA98" s="164">
        <v>0.13950079191409756</v>
      </c>
    </row>
    <row r="99" spans="1:27">
      <c r="A99" s="148">
        <v>89</v>
      </c>
      <c r="B99" s="149">
        <f>'Ass Mort'!B107</f>
        <v>0.17932999999999999</v>
      </c>
      <c r="C99" s="149">
        <f t="shared" si="14"/>
        <v>0.15450411767156866</v>
      </c>
      <c r="D99" s="151">
        <f>$E$6*B99</f>
        <v>0.23426626491074432</v>
      </c>
      <c r="E99" s="152">
        <f t="shared" si="15"/>
        <v>83.924647873811693</v>
      </c>
      <c r="F99" s="153">
        <f>E99*D99</f>
        <v>19.660713791347305</v>
      </c>
      <c r="G99" s="152">
        <f>E100+0.5*F99</f>
        <v>74.094290978138048</v>
      </c>
      <c r="H99" s="152">
        <f t="shared" si="12"/>
        <v>255.83180410908153</v>
      </c>
      <c r="I99" s="154">
        <f>H99/E99</f>
        <v>3.048351236382282</v>
      </c>
      <c r="K99" s="164">
        <v>0.29701285181088216</v>
      </c>
      <c r="L99" s="164">
        <v>0.26405453034753607</v>
      </c>
      <c r="M99" s="164">
        <v>0.23426626491074432</v>
      </c>
      <c r="O99" s="148">
        <v>89</v>
      </c>
      <c r="P99" s="149">
        <f>'Ass Mort'!C107</f>
        <v>0.15365000000000001</v>
      </c>
      <c r="Q99" s="149">
        <f t="shared" si="16"/>
        <v>0.25178031880976365</v>
      </c>
      <c r="R99" s="151">
        <f>$S$6*P99</f>
        <v>0.15384938757968053</v>
      </c>
      <c r="S99" s="152">
        <f t="shared" si="17"/>
        <v>251.31162634807805</v>
      </c>
      <c r="T99" s="153">
        <f>S99*R99</f>
        <v>38.664139805305311</v>
      </c>
      <c r="U99" s="152">
        <f t="shared" si="18"/>
        <v>231.9795564454254</v>
      </c>
      <c r="V99" s="152">
        <f t="shared" si="13"/>
        <v>1071.4932483753191</v>
      </c>
      <c r="W99" s="154">
        <f>V99/S99</f>
        <v>4.2636039722700776</v>
      </c>
      <c r="Y99" s="164">
        <v>0.19789101311847695</v>
      </c>
      <c r="Z99" s="164">
        <v>0.17461559530201237</v>
      </c>
      <c r="AA99" s="164">
        <v>0.15384938757968053</v>
      </c>
    </row>
    <row r="100" spans="1:27">
      <c r="A100" s="148">
        <v>90</v>
      </c>
      <c r="B100" s="149">
        <f>'Ass Mort'!B108</f>
        <v>0.19502</v>
      </c>
      <c r="C100" s="149">
        <f t="shared" si="14"/>
        <v>0.12679689424952625</v>
      </c>
      <c r="D100" s="151">
        <f>$E$6*B100</f>
        <v>0.25476276687053678</v>
      </c>
      <c r="E100" s="152">
        <f t="shared" si="15"/>
        <v>64.263934082464388</v>
      </c>
      <c r="F100" s="153">
        <f>E100*D100</f>
        <v>16.372057656834418</v>
      </c>
      <c r="G100" s="152">
        <f>E101+0.5*F100</f>
        <v>56.077905254047181</v>
      </c>
      <c r="H100" s="152">
        <f t="shared" si="12"/>
        <v>181.73751313094348</v>
      </c>
      <c r="I100" s="154">
        <f>H100/E100</f>
        <v>2.8279861126730172</v>
      </c>
      <c r="K100" s="164">
        <v>0.32299919901945157</v>
      </c>
      <c r="L100" s="164">
        <v>0.28715727713364464</v>
      </c>
      <c r="M100" s="164">
        <v>0.25476276687053678</v>
      </c>
      <c r="O100" s="148">
        <v>90</v>
      </c>
      <c r="P100" s="149">
        <f>'Ass Mort'!C108</f>
        <v>0.16936999999999999</v>
      </c>
      <c r="Q100" s="149">
        <f t="shared" si="16"/>
        <v>0.21309427282464344</v>
      </c>
      <c r="R100" s="151">
        <f>$S$6*P100</f>
        <v>0.16958978701184829</v>
      </c>
      <c r="S100" s="152">
        <f t="shared" si="17"/>
        <v>212.64748654277275</v>
      </c>
      <c r="T100" s="153">
        <f>S100*R100</f>
        <v>36.062841951393708</v>
      </c>
      <c r="U100" s="152">
        <f t="shared" si="18"/>
        <v>194.61606556707591</v>
      </c>
      <c r="V100" s="152">
        <f t="shared" si="13"/>
        <v>839.51369192989375</v>
      </c>
      <c r="W100" s="154">
        <f>V100/S100</f>
        <v>3.9479126021131252</v>
      </c>
      <c r="Y100" s="164">
        <v>0.21813733089408682</v>
      </c>
      <c r="Z100" s="164">
        <v>0.19248059470420978</v>
      </c>
      <c r="AA100" s="164">
        <v>0.16958978701184829</v>
      </c>
    </row>
    <row r="101" spans="1:27">
      <c r="A101" s="148">
        <v>91</v>
      </c>
      <c r="B101" s="149">
        <f>'Ass Mort'!B109</f>
        <v>0.21112</v>
      </c>
      <c r="C101" s="149">
        <f t="shared" si="14"/>
        <v>0.10206896393298365</v>
      </c>
      <c r="D101" s="151">
        <f>$E$6*B101</f>
        <v>0.27579486894527599</v>
      </c>
      <c r="E101" s="152">
        <f t="shared" si="15"/>
        <v>47.891876425629974</v>
      </c>
      <c r="F101" s="153">
        <f>E101*D101</f>
        <v>13.208333782349971</v>
      </c>
      <c r="G101" s="152">
        <f>E102+0.5*F101</f>
        <v>41.28770953445499</v>
      </c>
      <c r="H101" s="152">
        <f t="shared" si="12"/>
        <v>125.6596078768963</v>
      </c>
      <c r="I101" s="154">
        <f>H101/E101</f>
        <v>2.6238188447685857</v>
      </c>
      <c r="K101" s="164">
        <v>0.34966460310217728</v>
      </c>
      <c r="L101" s="164">
        <v>0.31086372858401728</v>
      </c>
      <c r="M101" s="164">
        <v>0.27579486894527599</v>
      </c>
      <c r="O101" s="148">
        <v>91</v>
      </c>
      <c r="P101" s="149">
        <f>'Ass Mort'!C109</f>
        <v>0.18540999999999999</v>
      </c>
      <c r="Q101" s="149">
        <f t="shared" si="16"/>
        <v>0.17700249583633357</v>
      </c>
      <c r="R101" s="151">
        <f>$S$6*P101</f>
        <v>0.18565060169963268</v>
      </c>
      <c r="S101" s="152">
        <f t="shared" si="17"/>
        <v>176.58464459137906</v>
      </c>
      <c r="T101" s="153">
        <f>S101*R101</f>
        <v>32.783045519305311</v>
      </c>
      <c r="U101" s="152">
        <f t="shared" si="18"/>
        <v>160.19312183172639</v>
      </c>
      <c r="V101" s="152">
        <f t="shared" si="13"/>
        <v>644.89762636281785</v>
      </c>
      <c r="W101" s="154">
        <f>V101/S101</f>
        <v>3.6520594860052857</v>
      </c>
      <c r="Y101" s="164">
        <v>0.23879578745393304</v>
      </c>
      <c r="Z101" s="164">
        <v>0.21070925821637559</v>
      </c>
      <c r="AA101" s="164">
        <v>0.18565060169963268</v>
      </c>
    </row>
    <row r="102" spans="1:27">
      <c r="A102" s="148">
        <v>92</v>
      </c>
      <c r="B102" s="149">
        <f>'Ass Mort'!B110</f>
        <v>0.22797999999999999</v>
      </c>
      <c r="C102" s="149">
        <f t="shared" si="14"/>
        <v>8.0520164267452149E-2</v>
      </c>
      <c r="D102" s="151">
        <f>$E$6*B102</f>
        <v>0.29781979074528236</v>
      </c>
      <c r="E102" s="152">
        <f t="shared" si="15"/>
        <v>34.683542643280006</v>
      </c>
      <c r="F102" s="153">
        <f>E102*D102</f>
        <v>10.329445412326729</v>
      </c>
      <c r="G102" s="152">
        <f>E103+0.5*F102</f>
        <v>29.518819937116643</v>
      </c>
      <c r="H102" s="152">
        <f t="shared" si="12"/>
        <v>84.371898342441312</v>
      </c>
      <c r="I102" s="154">
        <f>H102/E102</f>
        <v>2.4326205431263381</v>
      </c>
      <c r="K102" s="164">
        <v>0.37758874675650989</v>
      </c>
      <c r="L102" s="164">
        <v>0.33568924233887959</v>
      </c>
      <c r="M102" s="164">
        <v>0.29781979074528236</v>
      </c>
      <c r="O102" s="148">
        <v>92</v>
      </c>
      <c r="P102" s="149">
        <f>'Ass Mort'!C110</f>
        <v>0.20230999999999999</v>
      </c>
      <c r="Q102" s="149">
        <f t="shared" si="16"/>
        <v>0.14418446308331898</v>
      </c>
      <c r="R102" s="151">
        <f>$S$6*P102</f>
        <v>0.20257253238688686</v>
      </c>
      <c r="S102" s="152">
        <f t="shared" si="17"/>
        <v>143.80159907207374</v>
      </c>
      <c r="T102" s="153">
        <f>S102*R102</f>
        <v>29.130254085313776</v>
      </c>
      <c r="U102" s="152">
        <f t="shared" si="18"/>
        <v>129.23647202941686</v>
      </c>
      <c r="V102" s="152">
        <f t="shared" si="13"/>
        <v>484.7045045310914</v>
      </c>
      <c r="W102" s="154">
        <f>V102/S102</f>
        <v>3.3706475286700828</v>
      </c>
      <c r="Y102" s="164">
        <v>0.26056186699641437</v>
      </c>
      <c r="Z102" s="164">
        <v>0.22991526902408146</v>
      </c>
      <c r="AA102" s="164">
        <v>0.20257253238688686</v>
      </c>
    </row>
    <row r="103" spans="1:27">
      <c r="A103" s="148">
        <v>93</v>
      </c>
      <c r="B103" s="149">
        <f>'Ass Mort'!B111</f>
        <v>0.24562</v>
      </c>
      <c r="C103" s="149">
        <f t="shared" si="14"/>
        <v>6.2163177217758409E-2</v>
      </c>
      <c r="D103" s="151">
        <f>$E$6*B103</f>
        <v>0.32086365910543146</v>
      </c>
      <c r="E103" s="152">
        <f t="shared" si="15"/>
        <v>24.354097230953279</v>
      </c>
      <c r="F103" s="153">
        <f>E103*D103</f>
        <v>7.8143447517331257</v>
      </c>
      <c r="G103" s="152">
        <f>E104+0.5*F103</f>
        <v>20.446924855086717</v>
      </c>
      <c r="H103" s="152">
        <f t="shared" si="12"/>
        <v>54.853078405324666</v>
      </c>
      <c r="I103" s="154">
        <f>H103/E103</f>
        <v>2.2523141747010911</v>
      </c>
      <c r="K103" s="164">
        <v>0.40680475470801813</v>
      </c>
      <c r="L103" s="164">
        <v>0.36166326740624444</v>
      </c>
      <c r="M103" s="164">
        <v>0.32086365910543146</v>
      </c>
      <c r="O103" s="148">
        <v>93</v>
      </c>
      <c r="P103" s="149">
        <f>'Ass Mort'!C111</f>
        <v>0.22009000000000001</v>
      </c>
      <c r="Q103" s="149">
        <f t="shared" si="16"/>
        <v>0.11501450435693271</v>
      </c>
      <c r="R103" s="151">
        <f>$S$6*P103</f>
        <v>0.22037560502708681</v>
      </c>
      <c r="S103" s="152">
        <f t="shared" si="17"/>
        <v>114.67134498675996</v>
      </c>
      <c r="T103" s="153">
        <f>S103*R103</f>
        <v>25.270767030727026</v>
      </c>
      <c r="U103" s="152">
        <f t="shared" si="18"/>
        <v>102.03596147139645</v>
      </c>
      <c r="V103" s="152">
        <f t="shared" si="13"/>
        <v>355.46803250167454</v>
      </c>
      <c r="W103" s="154">
        <f>V103/S103</f>
        <v>3.0998854381861234</v>
      </c>
      <c r="Y103" s="164">
        <v>0.2834613281955457</v>
      </c>
      <c r="Z103" s="164">
        <v>0.25012135613420045</v>
      </c>
      <c r="AA103" s="164">
        <v>0.22037560502708681</v>
      </c>
    </row>
    <row r="104" spans="1:27">
      <c r="A104" s="148">
        <v>94</v>
      </c>
      <c r="B104" s="149">
        <f>'Ass Mort'!B112</f>
        <v>0.26406000000000002</v>
      </c>
      <c r="C104" s="149">
        <f t="shared" si="14"/>
        <v>4.6894657629532592E-2</v>
      </c>
      <c r="D104" s="151">
        <f>$E$6*B104</f>
        <v>0.34495260086059865</v>
      </c>
      <c r="E104" s="152">
        <f t="shared" si="15"/>
        <v>16.539752479220155</v>
      </c>
      <c r="F104" s="153">
        <f>E104*D104</f>
        <v>5.7054306352975273</v>
      </c>
      <c r="G104" s="152">
        <f>E105+0.5*F104</f>
        <v>13.687037161571391</v>
      </c>
      <c r="H104" s="152">
        <f t="shared" si="12"/>
        <v>34.406153550237953</v>
      </c>
      <c r="I104" s="154">
        <f>H104/E104</f>
        <v>2.0802097004452991</v>
      </c>
      <c r="K104" s="164">
        <v>0.43734575168227047</v>
      </c>
      <c r="L104" s="164">
        <v>0.38881525279412471</v>
      </c>
      <c r="M104" s="164">
        <v>0.34495260086059865</v>
      </c>
      <c r="O104" s="148">
        <v>94</v>
      </c>
      <c r="P104" s="149">
        <f>'Ass Mort'!C112</f>
        <v>0.23874999999999999</v>
      </c>
      <c r="Q104" s="149">
        <f t="shared" si="16"/>
        <v>8.9700962093015382E-2</v>
      </c>
      <c r="R104" s="151">
        <f>$S$6*P104</f>
        <v>0.23905981962023248</v>
      </c>
      <c r="S104" s="152">
        <f t="shared" si="17"/>
        <v>89.400577956032933</v>
      </c>
      <c r="T104" s="153">
        <f>S104*R104</f>
        <v>21.372086040113764</v>
      </c>
      <c r="U104" s="152">
        <f t="shared" si="18"/>
        <v>78.714534935976062</v>
      </c>
      <c r="V104" s="152">
        <f t="shared" si="13"/>
        <v>253.43207103027811</v>
      </c>
      <c r="W104" s="154">
        <f>V104/S104</f>
        <v>2.8347923114648723</v>
      </c>
      <c r="Y104" s="164">
        <v>0.30749417105132687</v>
      </c>
      <c r="Z104" s="164">
        <v>0.27132751954673251</v>
      </c>
      <c r="AA104" s="164">
        <v>0.23905981962023248</v>
      </c>
    </row>
    <row r="105" spans="1:27">
      <c r="A105" s="148">
        <v>95</v>
      </c>
      <c r="B105" s="149">
        <f>'Ass Mort'!B113</f>
        <v>0.28327999999999998</v>
      </c>
      <c r="C105" s="149">
        <f t="shared" si="14"/>
        <v>3.4511654335878217E-2</v>
      </c>
      <c r="D105" s="151">
        <f>$E$6*B105</f>
        <v>0.37006048917590839</v>
      </c>
      <c r="E105" s="152">
        <f t="shared" si="15"/>
        <v>10.834321843922627</v>
      </c>
      <c r="F105" s="153">
        <f>E105*D105</f>
        <v>4.0093544414512374</v>
      </c>
      <c r="G105" s="152">
        <f>E106+0.5*F105</f>
        <v>8.8296446231970087</v>
      </c>
      <c r="H105" s="152">
        <f t="shared" si="12"/>
        <v>20.719116388666563</v>
      </c>
      <c r="I105" s="154">
        <f>H105/E105</f>
        <v>1.9123593231900051</v>
      </c>
      <c r="K105" s="164">
        <v>0.46917861295369823</v>
      </c>
      <c r="L105" s="164">
        <v>0.41711574949450747</v>
      </c>
      <c r="M105" s="164">
        <v>0.37006048917590839</v>
      </c>
      <c r="O105" s="148">
        <v>95</v>
      </c>
      <c r="P105" s="149">
        <f>'Ass Mort'!C113</f>
        <v>0.25830999999999998</v>
      </c>
      <c r="Q105" s="149">
        <f t="shared" si="16"/>
        <v>6.828485739330796E-2</v>
      </c>
      <c r="R105" s="151">
        <f>$S$6*P105</f>
        <v>0.25864520211980002</v>
      </c>
      <c r="S105" s="152">
        <f t="shared" si="17"/>
        <v>68.028491915919176</v>
      </c>
      <c r="T105" s="153">
        <f>S105*R105</f>
        <v>17.595243041498097</v>
      </c>
      <c r="U105" s="152">
        <f t="shared" si="18"/>
        <v>59.230870395170129</v>
      </c>
      <c r="V105" s="152">
        <f t="shared" si="13"/>
        <v>174.71753609430203</v>
      </c>
      <c r="W105" s="154">
        <f>V105/S105</f>
        <v>2.5682994165186956</v>
      </c>
      <c r="Y105" s="164">
        <v>0.3326861542377727</v>
      </c>
      <c r="Z105" s="164">
        <v>0.29355648826855069</v>
      </c>
      <c r="AA105" s="164">
        <v>0.25864520211980002</v>
      </c>
    </row>
    <row r="106" spans="1:27">
      <c r="A106" s="148">
        <v>96</v>
      </c>
      <c r="B106" s="149">
        <f>'Ass Mort'!B114</f>
        <v>0.30330000000000001</v>
      </c>
      <c r="C106" s="149">
        <f t="shared" si="14"/>
        <v>2.4735192895610637E-2</v>
      </c>
      <c r="D106" s="151">
        <f>$E$6*B106</f>
        <v>0.39621345088623633</v>
      </c>
      <c r="E106" s="152">
        <f t="shared" si="15"/>
        <v>6.8249674024713896</v>
      </c>
      <c r="F106" s="153">
        <f>E106*D106</f>
        <v>2.7041438867192618</v>
      </c>
      <c r="G106" s="152">
        <f>E107+0.5*F106</f>
        <v>5.4728954591117587</v>
      </c>
      <c r="H106" s="152">
        <f t="shared" si="12"/>
        <v>11.889471765469555</v>
      </c>
      <c r="I106" s="154">
        <f>H106/E106</f>
        <v>1.7420554655197704</v>
      </c>
      <c r="K106" s="164">
        <v>0.50233646324787029</v>
      </c>
      <c r="L106" s="164">
        <v>0.44659420651540571</v>
      </c>
      <c r="M106" s="164">
        <v>0.39621345088623633</v>
      </c>
      <c r="O106" s="148">
        <v>96</v>
      </c>
      <c r="P106" s="149">
        <f>'Ass Mort'!C114</f>
        <v>0.27877000000000002</v>
      </c>
      <c r="Q106" s="149">
        <f t="shared" si="16"/>
        <v>5.0646195880042578E-2</v>
      </c>
      <c r="R106" s="151">
        <f>$S$6*P106</f>
        <v>0.27913175252578942</v>
      </c>
      <c r="S106" s="152">
        <f t="shared" si="17"/>
        <v>50.433248874421082</v>
      </c>
      <c r="T106" s="153">
        <f>S106*R106</f>
        <v>14.077521143886454</v>
      </c>
      <c r="U106" s="152">
        <f t="shared" si="18"/>
        <v>43.394488302477853</v>
      </c>
      <c r="V106" s="152">
        <f t="shared" si="13"/>
        <v>115.48666569913192</v>
      </c>
      <c r="W106" s="154">
        <f>V106/S106</f>
        <v>2.2898914560649071</v>
      </c>
      <c r="Y106" s="164">
        <v>0.35903727775488331</v>
      </c>
      <c r="Z106" s="164">
        <v>0.31680826229965497</v>
      </c>
      <c r="AA106" s="164">
        <v>0.27913175252578942</v>
      </c>
    </row>
    <row r="107" spans="1:27">
      <c r="A107" s="148">
        <v>97</v>
      </c>
      <c r="B107" s="149">
        <f>'Ass Mort'!B115</f>
        <v>0.32408999999999999</v>
      </c>
      <c r="C107" s="149">
        <f t="shared" si="14"/>
        <v>1.723300889037193E-2</v>
      </c>
      <c r="D107" s="151">
        <f>$E$6*B107</f>
        <v>0.4233722957392691</v>
      </c>
      <c r="E107" s="152">
        <f t="shared" si="15"/>
        <v>4.1208235157521278</v>
      </c>
      <c r="F107" s="153">
        <f>E107*D107</f>
        <v>1.7446425122003444</v>
      </c>
      <c r="G107" s="152">
        <f>E108+0.5*F107</f>
        <v>3.2485022596519557</v>
      </c>
      <c r="H107" s="152">
        <f t="shared" si="12"/>
        <v>6.416576306357797</v>
      </c>
      <c r="I107" s="154">
        <f>H107/E107</f>
        <v>1.5571101945594124</v>
      </c>
      <c r="K107" s="164">
        <v>0.53676961547643343</v>
      </c>
      <c r="L107" s="164">
        <v>0.47720645034479997</v>
      </c>
      <c r="M107" s="164">
        <v>0.4233722957392691</v>
      </c>
      <c r="O107" s="148">
        <v>97</v>
      </c>
      <c r="P107" s="149">
        <f>'Ass Mort'!C115</f>
        <v>0.30013000000000001</v>
      </c>
      <c r="Q107" s="149">
        <f t="shared" si="16"/>
        <v>3.6527555854563111E-2</v>
      </c>
      <c r="R107" s="151">
        <f>$S$6*P107</f>
        <v>0.30051947083820058</v>
      </c>
      <c r="S107" s="152">
        <f t="shared" si="17"/>
        <v>36.355727730534625</v>
      </c>
      <c r="T107" s="153">
        <f>S107*R107</f>
        <v>10.92560405951796</v>
      </c>
      <c r="U107" s="152">
        <f t="shared" si="18"/>
        <v>30.892925700775645</v>
      </c>
      <c r="V107" s="152">
        <f t="shared" si="13"/>
        <v>72.092177396654066</v>
      </c>
      <c r="W107" s="154">
        <f>V107/S107</f>
        <v>1.9829661485803498</v>
      </c>
      <c r="Y107" s="164">
        <v>0.38654754160265858</v>
      </c>
      <c r="Z107" s="164">
        <v>0.34108284164004538</v>
      </c>
      <c r="AA107" s="164">
        <v>0.30051947083820058</v>
      </c>
    </row>
    <row r="108" spans="1:27">
      <c r="A108" s="148">
        <v>98</v>
      </c>
      <c r="B108" s="149">
        <f>'Ass Mort'!B116</f>
        <v>0.34566000000000002</v>
      </c>
      <c r="C108" s="149">
        <f t="shared" si="14"/>
        <v>1.1647963039091292E-2</v>
      </c>
      <c r="D108" s="151">
        <f>$E$6*B108</f>
        <v>0.4515500871524446</v>
      </c>
      <c r="E108" s="152">
        <f t="shared" si="15"/>
        <v>2.3761810035517836</v>
      </c>
      <c r="F108" s="153">
        <f>E108*D108</f>
        <v>1.0729647392437911</v>
      </c>
      <c r="G108" s="152">
        <f>E109+0.5*F108</f>
        <v>1.839698633929888</v>
      </c>
      <c r="H108" s="152">
        <f t="shared" si="12"/>
        <v>3.1680740467058417</v>
      </c>
      <c r="I108" s="154">
        <f>H108/E108</f>
        <v>1.3332629298737682</v>
      </c>
      <c r="K108" s="164">
        <v>0.57249463200217221</v>
      </c>
      <c r="L108" s="164">
        <v>0.50896720548669683</v>
      </c>
      <c r="M108" s="164">
        <v>0.4515500871524446</v>
      </c>
      <c r="O108" s="148">
        <v>98</v>
      </c>
      <c r="P108" s="149">
        <f>'Ass Mort'!C116</f>
        <v>0.32239000000000001</v>
      </c>
      <c r="Q108" s="149">
        <f t="shared" si="16"/>
        <v>2.5564540515933085E-2</v>
      </c>
      <c r="R108" s="151">
        <f>$S$6*P108</f>
        <v>0.32280835705703353</v>
      </c>
      <c r="S108" s="152">
        <f t="shared" si="17"/>
        <v>25.430123671016666</v>
      </c>
      <c r="T108" s="153">
        <f>S108*R108</f>
        <v>8.2090564419980687</v>
      </c>
      <c r="U108" s="152">
        <f t="shared" si="18"/>
        <v>21.32559545001763</v>
      </c>
      <c r="V108" s="152">
        <f t="shared" si="13"/>
        <v>41.199251695878424</v>
      </c>
      <c r="W108" s="154">
        <f>V108/S108</f>
        <v>1.6200963954742469</v>
      </c>
      <c r="Y108" s="164">
        <v>0.41521694578109852</v>
      </c>
      <c r="Z108" s="164">
        <v>0.36638022628972189</v>
      </c>
      <c r="AA108" s="164">
        <v>0.32280835705703353</v>
      </c>
    </row>
    <row r="109" spans="1:27">
      <c r="A109" s="148">
        <v>99</v>
      </c>
      <c r="B109" s="149">
        <f>'Ass Mort'!B117</f>
        <v>0.36797000000000002</v>
      </c>
      <c r="C109" s="149">
        <f t="shared" si="14"/>
        <v>7.621728134998995E-3</v>
      </c>
      <c r="D109" s="151">
        <f>$E$6*B109</f>
        <v>0.4806945714560118</v>
      </c>
      <c r="E109" s="152">
        <f t="shared" si="15"/>
        <v>1.3032162643079925</v>
      </c>
      <c r="F109" s="153">
        <f>E109*D109</f>
        <v>0.62644898368603508</v>
      </c>
      <c r="G109" s="152">
        <f>E110+0.5*F109</f>
        <v>0.98999177246497494</v>
      </c>
      <c r="H109" s="152">
        <f>H110+G109</f>
        <v>1.3283754127759537</v>
      </c>
      <c r="I109" s="154">
        <f>H109/E109</f>
        <v>1.0193054285439882</v>
      </c>
      <c r="K109" s="164">
        <v>0.60944526337394933</v>
      </c>
      <c r="L109" s="164">
        <v>0.54181757392507035</v>
      </c>
      <c r="M109" s="164">
        <v>0.4806945714560118</v>
      </c>
      <c r="O109" s="148">
        <v>99</v>
      </c>
      <c r="P109" s="149">
        <f>'Ass Mort'!C117</f>
        <v>0.34551999999999999</v>
      </c>
      <c r="Q109" s="149">
        <f t="shared" si="16"/>
        <v>1.732278829900142E-2</v>
      </c>
      <c r="R109" s="151">
        <f>$S$6*P109</f>
        <v>0.34596837225207427</v>
      </c>
      <c r="S109" s="152">
        <f t="shared" si="17"/>
        <v>17.221067229018598</v>
      </c>
      <c r="T109" s="153">
        <f>S109*R109</f>
        <v>5.9579445976671037</v>
      </c>
      <c r="U109" s="152">
        <f>S110+0.5*T109</f>
        <v>14.242094930185045</v>
      </c>
      <c r="V109" s="152">
        <f>V110+U109</f>
        <v>19.873656245860793</v>
      </c>
      <c r="W109" s="154">
        <f>V109/S109</f>
        <v>1.1540316277479257</v>
      </c>
      <c r="Y109" s="164">
        <v>0.44500685227918096</v>
      </c>
      <c r="Z109" s="164">
        <v>0.39266632273837493</v>
      </c>
      <c r="AA109" s="164">
        <v>0.34596837225207427</v>
      </c>
    </row>
    <row r="110" spans="1:27">
      <c r="A110" s="148">
        <v>100</v>
      </c>
      <c r="B110" s="149">
        <f>'Ass Mort'!B118</f>
        <v>1</v>
      </c>
      <c r="C110" s="149">
        <f t="shared" si="14"/>
        <v>4.817160833163415E-3</v>
      </c>
      <c r="D110" s="155">
        <v>1</v>
      </c>
      <c r="E110" s="152">
        <f t="shared" si="15"/>
        <v>0.67676728062195746</v>
      </c>
      <c r="F110" s="153">
        <f>E110*D110</f>
        <v>0.67676728062195746</v>
      </c>
      <c r="G110" s="152">
        <f>F111+0.5*F110</f>
        <v>0.33838364031097873</v>
      </c>
      <c r="H110" s="152">
        <f>G110</f>
        <v>0.33838364031097873</v>
      </c>
      <c r="I110" s="154">
        <f>H110/E110</f>
        <v>0.5</v>
      </c>
      <c r="K110" s="165">
        <v>1</v>
      </c>
      <c r="L110" s="165">
        <v>1</v>
      </c>
      <c r="M110" s="165">
        <v>1</v>
      </c>
      <c r="O110" s="148">
        <v>100</v>
      </c>
      <c r="P110" s="149">
        <f>'Ass Mort'!C118</f>
        <v>1</v>
      </c>
      <c r="Q110" s="149">
        <f t="shared" si="16"/>
        <v>1.1337418485930449E-2</v>
      </c>
      <c r="R110" s="155">
        <v>1</v>
      </c>
      <c r="S110" s="152">
        <f t="shared" si="17"/>
        <v>11.263122631351493</v>
      </c>
      <c r="T110" s="153">
        <f>S110*R110</f>
        <v>11.263122631351493</v>
      </c>
      <c r="U110" s="152">
        <f>T111+0.5*T110</f>
        <v>5.6315613156757465</v>
      </c>
      <c r="V110" s="152">
        <f>U110</f>
        <v>5.6315613156757465</v>
      </c>
      <c r="W110" s="154">
        <f>V110/S110</f>
        <v>0.5</v>
      </c>
      <c r="Y110" s="165">
        <v>1</v>
      </c>
      <c r="Z110" s="165">
        <v>1</v>
      </c>
      <c r="AA110" s="165">
        <v>1</v>
      </c>
    </row>
  </sheetData>
  <sheetProtection password="CC3D" sheet="1" objects="1" scenarios="1"/>
  <mergeCells count="2">
    <mergeCell ref="K8:M8"/>
    <mergeCell ref="Y8:A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Base Year</vt:lpstr>
      <vt:lpstr>Population</vt:lpstr>
      <vt:lpstr>DeathM</vt:lpstr>
      <vt:lpstr>DeathF</vt:lpstr>
      <vt:lpstr>Newborn</vt:lpstr>
      <vt:lpstr>ProjM</vt:lpstr>
      <vt:lpstr>ProjF</vt:lpstr>
      <vt:lpstr>Ass Fert</vt:lpstr>
      <vt:lpstr>Ass Mort</vt:lpstr>
      <vt:lpstr>MortM</vt:lpstr>
      <vt:lpstr>MortF</vt:lpstr>
      <vt:lpstr>Fert</vt:lpstr>
      <vt:lpstr>Fertility Rate SPRAGUE</vt:lpstr>
      <vt:lpstr>Mortality Table</vt:lpstr>
      <vt:lpstr>high</vt:lpstr>
      <vt:lpstr>indexby</vt:lpstr>
      <vt:lpstr>medium</vt:lpstr>
      <vt:lpstr>yearlist</vt:lpstr>
      <vt:lpstr>yearlist2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2012-05-14T10:13:48Z</dcterms:created>
  <dcterms:modified xsi:type="dcterms:W3CDTF">2012-05-15T19:51:10Z</dcterms:modified>
</cp:coreProperties>
</file>