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D:\Dropbox\BIT SECSOC\STATISTICS RESOURCES\World Social Security Report 2012\Annex WSSR2012\Updated tables\"/>
    </mc:Choice>
  </mc:AlternateContent>
  <bookViews>
    <workbookView xWindow="11430" yWindow="-285" windowWidth="9000" windowHeight="8370"/>
  </bookViews>
  <sheets>
    <sheet name="Effective Health Coverage" sheetId="1" r:id="rId1"/>
    <sheet name="Sources and notes" sheetId="4" r:id="rId2"/>
  </sheets>
  <definedNames>
    <definedName name="_xlnm._FilterDatabase" localSheetId="0" hidden="1">'Effective Health Coverage'!$A$2:$Q$192</definedName>
    <definedName name="_xlnm.Print_Titles" localSheetId="0">'Effective Health Coverage'!$2:$2</definedName>
    <definedName name="_xlnm.Print_Titles" localSheetId="1">'Sources and notes'!$1:$2</definedName>
    <definedName name="_xlnm.Print_Area" localSheetId="0">'Effective Health Coverage'!$B$1:$Q$192</definedName>
    <definedName name="_xlnm.Print_Area" localSheetId="1">'Sources and notes'!$A$1:$B$134</definedName>
  </definedNames>
  <calcPr calcId="152511"/>
</workbook>
</file>

<file path=xl/calcChain.xml><?xml version="1.0" encoding="utf-8"?>
<calcChain xmlns="http://schemas.openxmlformats.org/spreadsheetml/2006/main">
  <c r="D32" i="1" l="1"/>
  <c r="I183" i="1"/>
  <c r="D28" i="1"/>
  <c r="D131" i="1"/>
  <c r="E109" i="1"/>
  <c r="D97" i="1"/>
  <c r="D98" i="1"/>
  <c r="D130" i="1" l="1"/>
  <c r="I181" i="1"/>
  <c r="D181" i="1"/>
  <c r="E181" i="1" s="1"/>
  <c r="G115" i="1"/>
  <c r="D102" i="1"/>
  <c r="E67" i="1"/>
  <c r="E66" i="1"/>
  <c r="E65" i="1"/>
  <c r="E64" i="1"/>
  <c r="E63" i="1"/>
  <c r="E62" i="1"/>
  <c r="E61" i="1"/>
  <c r="E60" i="1"/>
  <c r="E59" i="1"/>
  <c r="E58" i="1"/>
  <c r="O57" i="1"/>
  <c r="E57" i="1"/>
  <c r="E56" i="1"/>
  <c r="E55" i="1"/>
  <c r="E54" i="1"/>
  <c r="E53" i="1"/>
  <c r="E52" i="1"/>
  <c r="E51" i="1"/>
  <c r="E50" i="1"/>
  <c r="E47" i="1"/>
  <c r="E46" i="1"/>
  <c r="M45" i="1"/>
  <c r="K45" i="1"/>
  <c r="E45" i="1"/>
  <c r="E44" i="1"/>
  <c r="E43" i="1"/>
  <c r="E42" i="1"/>
  <c r="E41" i="1"/>
  <c r="E40" i="1"/>
  <c r="E39" i="1"/>
  <c r="E38" i="1"/>
  <c r="O37" i="1"/>
  <c r="M37" i="1"/>
  <c r="K37" i="1"/>
  <c r="I37" i="1"/>
  <c r="G37" i="1"/>
  <c r="E37" i="1"/>
  <c r="E36" i="1"/>
  <c r="E35" i="1"/>
  <c r="E34" i="1"/>
  <c r="E33" i="1"/>
  <c r="E32" i="1"/>
  <c r="O31" i="1"/>
  <c r="E31" i="1"/>
  <c r="E30" i="1"/>
  <c r="E29" i="1"/>
  <c r="M28" i="1"/>
  <c r="E28" i="1"/>
  <c r="E25" i="1"/>
  <c r="E18" i="1"/>
  <c r="E12" i="1"/>
  <c r="E6" i="1"/>
  <c r="E7" i="1"/>
  <c r="E8" i="1"/>
  <c r="E9" i="1"/>
  <c r="E10" i="1"/>
  <c r="E11" i="1"/>
  <c r="E13" i="1"/>
  <c r="E14" i="1"/>
  <c r="E15" i="1"/>
  <c r="E16" i="1"/>
  <c r="E17" i="1"/>
  <c r="E20" i="1"/>
  <c r="E21" i="1"/>
  <c r="E22" i="1"/>
  <c r="E23" i="1"/>
  <c r="E26" i="1"/>
  <c r="E27" i="1"/>
  <c r="E68" i="1"/>
  <c r="E69" i="1"/>
  <c r="E70" i="1"/>
  <c r="E71" i="1"/>
  <c r="E72" i="1"/>
  <c r="E73" i="1"/>
  <c r="E75" i="1"/>
  <c r="E76" i="1"/>
  <c r="E78" i="1"/>
  <c r="E79" i="1"/>
  <c r="E80" i="1"/>
  <c r="E81" i="1"/>
  <c r="E82" i="1"/>
  <c r="E84" i="1"/>
  <c r="E85" i="1"/>
  <c r="E86" i="1"/>
  <c r="E87" i="1"/>
  <c r="E88" i="1"/>
  <c r="E91" i="1"/>
  <c r="E92" i="1"/>
  <c r="E93" i="1"/>
  <c r="E94" i="1"/>
  <c r="E95" i="1"/>
  <c r="E96" i="1"/>
  <c r="E98" i="1"/>
  <c r="E99" i="1"/>
  <c r="E100" i="1"/>
  <c r="E101" i="1"/>
  <c r="E104" i="1"/>
  <c r="E105" i="1"/>
  <c r="E106" i="1"/>
  <c r="E107" i="1"/>
  <c r="E108" i="1"/>
  <c r="E110" i="1"/>
  <c r="E111" i="1"/>
  <c r="E112" i="1"/>
  <c r="E113" i="1"/>
  <c r="E114" i="1"/>
  <c r="E115" i="1"/>
  <c r="E116" i="1"/>
  <c r="E117" i="1"/>
  <c r="E118" i="1"/>
  <c r="E119" i="1"/>
  <c r="E120" i="1"/>
  <c r="E121" i="1"/>
  <c r="E122" i="1"/>
  <c r="E125" i="1"/>
  <c r="E126" i="1"/>
  <c r="E127" i="1"/>
  <c r="E128" i="1"/>
  <c r="E129" i="1"/>
  <c r="E131" i="1"/>
  <c r="E132" i="1"/>
  <c r="E133" i="1"/>
  <c r="E134" i="1"/>
  <c r="E135" i="1"/>
  <c r="E136" i="1"/>
  <c r="E138" i="1"/>
  <c r="E141" i="1"/>
  <c r="E142" i="1"/>
  <c r="E143" i="1"/>
  <c r="E144" i="1"/>
  <c r="E145" i="1"/>
  <c r="E146" i="1"/>
  <c r="E147" i="1"/>
  <c r="E148" i="1"/>
  <c r="E149" i="1"/>
  <c r="E150" i="1"/>
  <c r="E178" i="1"/>
  <c r="E151" i="1"/>
  <c r="E152" i="1"/>
  <c r="E153" i="1"/>
  <c r="E154" i="1"/>
  <c r="E155" i="1"/>
  <c r="E156" i="1"/>
  <c r="E157" i="1"/>
  <c r="E158" i="1"/>
  <c r="E159" i="1"/>
  <c r="E160" i="1"/>
  <c r="E161" i="1"/>
  <c r="E162" i="1"/>
  <c r="E163" i="1"/>
  <c r="E165" i="1"/>
  <c r="E167" i="1"/>
  <c r="E168" i="1"/>
  <c r="E169" i="1"/>
  <c r="E170" i="1"/>
  <c r="E171" i="1"/>
  <c r="E172" i="1"/>
  <c r="E173" i="1"/>
  <c r="E174" i="1"/>
  <c r="E175" i="1"/>
  <c r="E176" i="1"/>
  <c r="E177" i="1"/>
  <c r="E180" i="1"/>
  <c r="E182" i="1"/>
  <c r="E183" i="1"/>
  <c r="E184" i="1"/>
  <c r="E185" i="1"/>
  <c r="E166" i="1"/>
  <c r="E188" i="1"/>
  <c r="E189" i="1"/>
  <c r="E190" i="1"/>
  <c r="E191" i="1"/>
  <c r="E192" i="1"/>
  <c r="D5" i="1"/>
  <c r="E5" i="1" s="1"/>
  <c r="M94" i="1" l="1"/>
  <c r="M22" i="1"/>
  <c r="D123" i="1" l="1"/>
  <c r="E123" i="1" s="1"/>
  <c r="D137" i="1"/>
  <c r="E137" i="1" s="1"/>
  <c r="K83" i="1" l="1"/>
  <c r="I83" i="1"/>
  <c r="D83" i="1"/>
  <c r="E83" i="1" s="1"/>
  <c r="O80" i="1"/>
  <c r="K80" i="1"/>
  <c r="I80" i="1"/>
  <c r="E74" i="1"/>
  <c r="E97" i="1"/>
  <c r="K138" i="1"/>
  <c r="E103" i="1"/>
  <c r="E130" i="1"/>
  <c r="M124" i="1"/>
  <c r="I115" i="1"/>
  <c r="O115" i="1"/>
  <c r="K115" i="1"/>
  <c r="I24" i="1"/>
  <c r="D24" i="1"/>
  <c r="E24" i="1" s="1"/>
  <c r="D164" i="1"/>
  <c r="E164" i="1" s="1"/>
  <c r="E124" i="1"/>
  <c r="O100" i="1"/>
  <c r="K100" i="1"/>
  <c r="G100" i="1"/>
  <c r="D77" i="1"/>
  <c r="E77" i="1" s="1"/>
  <c r="M24" i="1"/>
  <c r="D19" i="1"/>
  <c r="E19" i="1" s="1"/>
  <c r="E102" i="1" l="1"/>
</calcChain>
</file>

<file path=xl/sharedStrings.xml><?xml version="1.0" encoding="utf-8"?>
<sst xmlns="http://schemas.openxmlformats.org/spreadsheetml/2006/main" count="407" uniqueCount="367">
  <si>
    <t>Sources</t>
  </si>
  <si>
    <t>Comoros</t>
  </si>
  <si>
    <t>Congo</t>
  </si>
  <si>
    <t>Réunion</t>
  </si>
  <si>
    <t>Bermuda</t>
  </si>
  <si>
    <t>GreenLand</t>
  </si>
  <si>
    <t>Guadeloupe</t>
  </si>
  <si>
    <t>Jamaica</t>
  </si>
  <si>
    <t>Puerto Rico</t>
  </si>
  <si>
    <t>United States Virgin Islands</t>
  </si>
  <si>
    <t>India</t>
  </si>
  <si>
    <t>Iraq</t>
  </si>
  <si>
    <t>Korea, Democratic Peoples Republic</t>
  </si>
  <si>
    <t>Macau</t>
  </si>
  <si>
    <t>Myanmar</t>
  </si>
  <si>
    <t>Saudi Arabia</t>
  </si>
  <si>
    <t>Andora</t>
  </si>
  <si>
    <t>Monaco</t>
  </si>
  <si>
    <t>San Marino</t>
  </si>
  <si>
    <t>Fiji</t>
  </si>
  <si>
    <t>New Zealand</t>
  </si>
  <si>
    <t>SECSOC estimate | Formal coverage (%) OLD</t>
  </si>
  <si>
    <t>Nbre observations</t>
  </si>
  <si>
    <t>Note</t>
  </si>
  <si>
    <t>Year</t>
  </si>
  <si>
    <t>Company based / Trade union</t>
  </si>
  <si>
    <t>Voluntary health insurance</t>
  </si>
  <si>
    <t>Employer-based insurance + Other</t>
  </si>
  <si>
    <t>235 969 were insured through their public and private employers</t>
  </si>
  <si>
    <t>Other</t>
  </si>
  <si>
    <t>Employer purchased insurance + Foreign insurance + Other</t>
  </si>
  <si>
    <t>Military social security</t>
  </si>
  <si>
    <t xml:space="preserve">9.4 % Seguro Universal Materno Infantil (SUMI) +  4.8% Seguro Público del Adulto Mayor (SPAM) </t>
  </si>
  <si>
    <t>Sanidad militar o politicial</t>
  </si>
  <si>
    <t>Seguro de FF.AA. / Policiales + other</t>
  </si>
  <si>
    <t>Major area, region or country</t>
  </si>
  <si>
    <t>Specify</t>
  </si>
  <si>
    <t>Other (%)</t>
  </si>
  <si>
    <t>...</t>
  </si>
  <si>
    <t>... : No data</t>
  </si>
  <si>
    <t>Health insurance through employer</t>
  </si>
  <si>
    <t>…</t>
  </si>
  <si>
    <t>Especial (Fuerzas Armadas, Ecopetrol, Universidades públicas, Magisterio)</t>
  </si>
  <si>
    <t>ILO, Sri Lanka: Yasiru Mutual Provident Fund Social Security Scheme, http://www.ilo.org/public/english/region/asro/bangkok/events/sis/download/paper19.pdf, p 7. In 2007, number of insured: 74 445.</t>
  </si>
  <si>
    <t xml:space="preserve">Moving Toward Universal Health Coverage Thailand, Table IV: Population Coverage through Insurance in Thailand 2007, http://jlw.drupalgardens.com/sites/jlw.drupalgardens.com/files/Thailand_Case_Study_2-24-10%20FINAL.pdf, p 4. Universal Coverage Scheme (UCS)  - 74.6%,  Civil Servant Medical Benefit Scheme (CSMBS) - 8.01%, Compulsory Socila Secuty Scheme (SSS) - 12.9%, Private health insurance - 2.16% </t>
  </si>
  <si>
    <t>Green card</t>
  </si>
  <si>
    <t>State (%)</t>
  </si>
  <si>
    <t/>
  </si>
  <si>
    <t>National statistics, Republic of China (Taiwan), Momthly statistics - Social Welfare - Insured Persons of National Health Insurance (10000), Beneficiaries of National Health Insurance, End of 2005, http://eng.stat.gov.tw/public/data/dgbas03/bs7/bulletin_eng/G-1.xls</t>
  </si>
  <si>
    <t>other schemes (including non contributory)</t>
  </si>
  <si>
    <t>Predominantly tax-financed systems with universal coverage</t>
  </si>
  <si>
    <t>Mainly state</t>
  </si>
  <si>
    <t>Mainly insurance</t>
  </si>
  <si>
    <t>Mixed</t>
  </si>
  <si>
    <t>Asian Development Bank, Updating and Improving the Social Protection Index for Committed Poverty Reduction, Tajikistan Country Report, Table 2.3.12 below shows the number of beneficiaries and expenditures on this program for the last 3 years, p 25 (25080 beneficiaries in 2010)</t>
  </si>
  <si>
    <t>Ministry of health, Towards a national health insurance system in Syria. http://www.detlef-schwefel.de/246-Schwefel-Syria-health-insurance.pdf,  It separates the public sector into one section availing of health benefits for free and another sector that shall be linked to a private health insurance with high contributions. All private health insurances in Syria charged 135 million SYP premiums during the first half year of 2007. With an average premium per client of 13.000 SYP or 200 Euro per person per year this would give us an estimate of less than 0.1% of the population being covered.</t>
  </si>
  <si>
    <t>21, 22</t>
  </si>
  <si>
    <t>Total coverage</t>
  </si>
  <si>
    <t>Public social Health Insurance (%)</t>
  </si>
  <si>
    <t>Private health insurance (%)</t>
  </si>
  <si>
    <t>Mutual &amp;/or micro health Insurance (%)</t>
  </si>
  <si>
    <t>Africa</t>
  </si>
  <si>
    <t>Americas</t>
  </si>
  <si>
    <t>Asia</t>
  </si>
  <si>
    <t>Europe</t>
  </si>
  <si>
    <t>Oceania and the pacific</t>
  </si>
  <si>
    <t>The Ministry of Health’s data show that in 2010, a total of 59 per cent of the population had health insurance. Data on insurance schemes at the national level (including health insurance for the poor, formal private sector, civil servants, and the military) reveals that coverage stands at about 46 per cent. Provincial- and district-level government programmes provide additional health insurance to poor people who are not covered by the national scheme, or, in the case of three provinces, to all their residents. These provincial- and district-level programmes (using different schemes and levels of benefits) cover around 13 per cent of the total population.</t>
  </si>
  <si>
    <t>Other private health insurance</t>
  </si>
  <si>
    <t>51.1</t>
  </si>
  <si>
    <r>
      <t xml:space="preserve">Algeria </t>
    </r>
    <r>
      <rPr>
        <vertAlign val="superscript"/>
        <sz val="8"/>
        <rFont val="Calibri"/>
        <family val="2"/>
        <scheme val="minor"/>
      </rPr>
      <t>1</t>
    </r>
  </si>
  <si>
    <r>
      <t xml:space="preserve">Burundi </t>
    </r>
    <r>
      <rPr>
        <vertAlign val="superscript"/>
        <sz val="8"/>
        <rFont val="Calibri"/>
        <family val="2"/>
        <scheme val="minor"/>
      </rPr>
      <t>5</t>
    </r>
  </si>
  <si>
    <r>
      <t xml:space="preserve">Cape Verde </t>
    </r>
    <r>
      <rPr>
        <vertAlign val="superscript"/>
        <sz val="8"/>
        <rFont val="Calibri"/>
        <family val="2"/>
        <scheme val="minor"/>
      </rPr>
      <t>7</t>
    </r>
  </si>
  <si>
    <r>
      <t xml:space="preserve">Central African Republic </t>
    </r>
    <r>
      <rPr>
        <vertAlign val="superscript"/>
        <sz val="8"/>
        <rFont val="Calibri"/>
        <family val="2"/>
        <scheme val="minor"/>
      </rPr>
      <t>8</t>
    </r>
  </si>
  <si>
    <r>
      <t xml:space="preserve">Congo, Democratic Republic of </t>
    </r>
    <r>
      <rPr>
        <vertAlign val="superscript"/>
        <sz val="8"/>
        <rFont val="Calibri"/>
        <family val="2"/>
        <scheme val="minor"/>
      </rPr>
      <t>9</t>
    </r>
  </si>
  <si>
    <r>
      <t xml:space="preserve">Côte dIvoire </t>
    </r>
    <r>
      <rPr>
        <vertAlign val="superscript"/>
        <sz val="8"/>
        <rFont val="Calibri"/>
        <family val="2"/>
        <scheme val="minor"/>
      </rPr>
      <t>10</t>
    </r>
  </si>
  <si>
    <r>
      <t xml:space="preserve">Djibouti </t>
    </r>
    <r>
      <rPr>
        <vertAlign val="superscript"/>
        <sz val="8"/>
        <rFont val="Calibri"/>
        <family val="2"/>
        <scheme val="minor"/>
      </rPr>
      <t>11</t>
    </r>
  </si>
  <si>
    <r>
      <t xml:space="preserve">Egypt  </t>
    </r>
    <r>
      <rPr>
        <vertAlign val="superscript"/>
        <sz val="8"/>
        <rFont val="Calibri"/>
        <family val="2"/>
        <scheme val="minor"/>
      </rPr>
      <t>12</t>
    </r>
  </si>
  <si>
    <r>
      <t xml:space="preserve">27.6 </t>
    </r>
    <r>
      <rPr>
        <vertAlign val="superscript"/>
        <sz val="8"/>
        <rFont val="Calibri"/>
        <family val="2"/>
        <scheme val="minor"/>
      </rPr>
      <t>13</t>
    </r>
  </si>
  <si>
    <r>
      <t xml:space="preserve">Gabon </t>
    </r>
    <r>
      <rPr>
        <vertAlign val="superscript"/>
        <sz val="8"/>
        <rFont val="Calibri"/>
        <family val="2"/>
        <scheme val="minor"/>
      </rPr>
      <t>14</t>
    </r>
  </si>
  <si>
    <r>
      <t xml:space="preserve">Gambia </t>
    </r>
    <r>
      <rPr>
        <vertAlign val="superscript"/>
        <sz val="8"/>
        <rFont val="Calibri"/>
        <family val="2"/>
        <scheme val="minor"/>
      </rPr>
      <t>8</t>
    </r>
  </si>
  <si>
    <r>
      <t xml:space="preserve">Guinea </t>
    </r>
    <r>
      <rPr>
        <vertAlign val="superscript"/>
        <sz val="8"/>
        <rFont val="Calibri"/>
        <family val="2"/>
        <scheme val="minor"/>
      </rPr>
      <t>16</t>
    </r>
  </si>
  <si>
    <r>
      <t xml:space="preserve">Guinea-Bissau </t>
    </r>
    <r>
      <rPr>
        <vertAlign val="superscript"/>
        <sz val="8"/>
        <rFont val="Calibri"/>
        <family val="2"/>
        <scheme val="minor"/>
      </rPr>
      <t>8</t>
    </r>
  </si>
  <si>
    <r>
      <t xml:space="preserve">Lesotho </t>
    </r>
    <r>
      <rPr>
        <vertAlign val="superscript"/>
        <sz val="8"/>
        <rFont val="Calibri"/>
        <family val="2"/>
        <scheme val="minor"/>
      </rPr>
      <t>18</t>
    </r>
  </si>
  <si>
    <r>
      <t xml:space="preserve">Mali </t>
    </r>
    <r>
      <rPr>
        <vertAlign val="superscript"/>
        <sz val="8"/>
        <rFont val="Calibri"/>
        <family val="2"/>
        <scheme val="minor"/>
      </rPr>
      <t>20</t>
    </r>
  </si>
  <si>
    <r>
      <t>Morocco</t>
    </r>
    <r>
      <rPr>
        <vertAlign val="superscript"/>
        <sz val="8"/>
        <rFont val="Calibri"/>
        <family val="2"/>
        <scheme val="minor"/>
      </rPr>
      <t xml:space="preserve"> 21, 22</t>
    </r>
  </si>
  <si>
    <r>
      <t xml:space="preserve">Namibia </t>
    </r>
    <r>
      <rPr>
        <vertAlign val="superscript"/>
        <sz val="8"/>
        <rFont val="Calibri"/>
        <family val="2"/>
        <scheme val="minor"/>
      </rPr>
      <t>25</t>
    </r>
  </si>
  <si>
    <r>
      <t xml:space="preserve">Niger </t>
    </r>
    <r>
      <rPr>
        <vertAlign val="superscript"/>
        <sz val="8"/>
        <rFont val="Calibri"/>
        <family val="2"/>
        <scheme val="minor"/>
      </rPr>
      <t>26</t>
    </r>
  </si>
  <si>
    <r>
      <t xml:space="preserve">Nigeria </t>
    </r>
    <r>
      <rPr>
        <vertAlign val="superscript"/>
        <sz val="8"/>
        <rFont val="Calibri"/>
        <family val="2"/>
        <scheme val="minor"/>
      </rPr>
      <t>27</t>
    </r>
  </si>
  <si>
    <r>
      <t xml:space="preserve">Rwanda </t>
    </r>
    <r>
      <rPr>
        <vertAlign val="superscript"/>
        <sz val="8"/>
        <rFont val="Calibri"/>
        <family val="2"/>
        <scheme val="minor"/>
      </rPr>
      <t>28</t>
    </r>
  </si>
  <si>
    <r>
      <t xml:space="preserve">Senegal </t>
    </r>
    <r>
      <rPr>
        <vertAlign val="superscript"/>
        <sz val="8"/>
        <rFont val="Calibri"/>
        <family val="2"/>
        <scheme val="minor"/>
      </rPr>
      <t>31</t>
    </r>
  </si>
  <si>
    <r>
      <t xml:space="preserve">South Africa </t>
    </r>
    <r>
      <rPr>
        <vertAlign val="superscript"/>
        <sz val="8"/>
        <rFont val="Calibri"/>
        <family val="2"/>
        <scheme val="minor"/>
      </rPr>
      <t>33</t>
    </r>
  </si>
  <si>
    <r>
      <t xml:space="preserve">Sudan </t>
    </r>
    <r>
      <rPr>
        <vertAlign val="superscript"/>
        <sz val="8"/>
        <rFont val="Calibri"/>
        <family val="2"/>
        <scheme val="minor"/>
      </rPr>
      <t>34</t>
    </r>
  </si>
  <si>
    <r>
      <t xml:space="preserve">Swaziland </t>
    </r>
    <r>
      <rPr>
        <vertAlign val="superscript"/>
        <sz val="8"/>
        <rFont val="Calibri"/>
        <family val="2"/>
        <scheme val="minor"/>
      </rPr>
      <t>35</t>
    </r>
  </si>
  <si>
    <r>
      <t xml:space="preserve">Tanzania, United Republic of </t>
    </r>
    <r>
      <rPr>
        <vertAlign val="superscript"/>
        <sz val="8"/>
        <rFont val="Calibri"/>
        <family val="2"/>
        <scheme val="minor"/>
      </rPr>
      <t>36</t>
    </r>
  </si>
  <si>
    <r>
      <t xml:space="preserve">Togo </t>
    </r>
    <r>
      <rPr>
        <vertAlign val="superscript"/>
        <sz val="8"/>
        <rFont val="Calibri"/>
        <family val="2"/>
        <scheme val="minor"/>
      </rPr>
      <t>37</t>
    </r>
  </si>
  <si>
    <r>
      <t xml:space="preserve">Tunisia </t>
    </r>
    <r>
      <rPr>
        <vertAlign val="superscript"/>
        <sz val="8"/>
        <rFont val="Calibri"/>
        <family val="2"/>
        <scheme val="minor"/>
      </rPr>
      <t>38</t>
    </r>
  </si>
  <si>
    <r>
      <t xml:space="preserve">Uganda </t>
    </r>
    <r>
      <rPr>
        <vertAlign val="superscript"/>
        <sz val="8"/>
        <rFont val="Calibri"/>
        <family val="2"/>
        <scheme val="minor"/>
      </rPr>
      <t>39</t>
    </r>
  </si>
  <si>
    <r>
      <t xml:space="preserve">0.1 </t>
    </r>
    <r>
      <rPr>
        <vertAlign val="superscript"/>
        <sz val="8"/>
        <rFont val="Calibri"/>
        <family val="2"/>
        <scheme val="minor"/>
      </rPr>
      <t>40</t>
    </r>
  </si>
  <si>
    <r>
      <t xml:space="preserve">Argentina </t>
    </r>
    <r>
      <rPr>
        <vertAlign val="superscript"/>
        <sz val="8"/>
        <rFont val="Calibri"/>
        <family val="2"/>
        <scheme val="minor"/>
      </rPr>
      <t>45</t>
    </r>
  </si>
  <si>
    <r>
      <t xml:space="preserve">Bahamas </t>
    </r>
    <r>
      <rPr>
        <vertAlign val="superscript"/>
        <sz val="8"/>
        <rFont val="Calibri"/>
        <family val="2"/>
        <scheme val="minor"/>
      </rPr>
      <t>47</t>
    </r>
  </si>
  <si>
    <r>
      <t xml:space="preserve">Barbados </t>
    </r>
    <r>
      <rPr>
        <vertAlign val="superscript"/>
        <sz val="8"/>
        <rFont val="Calibri"/>
        <family val="2"/>
        <scheme val="minor"/>
      </rPr>
      <t>47</t>
    </r>
  </si>
  <si>
    <r>
      <t xml:space="preserve">Belize </t>
    </r>
    <r>
      <rPr>
        <vertAlign val="superscript"/>
        <sz val="8"/>
        <rFont val="Calibri"/>
        <family val="2"/>
        <scheme val="minor"/>
      </rPr>
      <t>48</t>
    </r>
  </si>
  <si>
    <r>
      <t xml:space="preserve">21.1 </t>
    </r>
    <r>
      <rPr>
        <vertAlign val="superscript"/>
        <sz val="8"/>
        <rFont val="Calibri"/>
        <family val="2"/>
        <scheme val="minor"/>
      </rPr>
      <t>51</t>
    </r>
  </si>
  <si>
    <r>
      <t xml:space="preserve">Colombia </t>
    </r>
    <r>
      <rPr>
        <vertAlign val="superscript"/>
        <sz val="8"/>
        <rFont val="Calibri"/>
        <family val="2"/>
        <scheme val="minor"/>
      </rPr>
      <t>53</t>
    </r>
  </si>
  <si>
    <r>
      <t xml:space="preserve">Costa Rica </t>
    </r>
    <r>
      <rPr>
        <vertAlign val="superscript"/>
        <sz val="8"/>
        <rFont val="Calibri"/>
        <family val="2"/>
        <scheme val="minor"/>
      </rPr>
      <t>54</t>
    </r>
  </si>
  <si>
    <r>
      <t xml:space="preserve">Cuba </t>
    </r>
    <r>
      <rPr>
        <vertAlign val="superscript"/>
        <sz val="8"/>
        <rFont val="Calibri"/>
        <family val="2"/>
        <scheme val="minor"/>
      </rPr>
      <t>8</t>
    </r>
  </si>
  <si>
    <r>
      <t xml:space="preserve">Dominican Republic </t>
    </r>
    <r>
      <rPr>
        <vertAlign val="superscript"/>
        <sz val="8"/>
        <rFont val="Calibri"/>
        <family val="2"/>
        <scheme val="minor"/>
      </rPr>
      <t>56</t>
    </r>
  </si>
  <si>
    <r>
      <t xml:space="preserve">Armenia </t>
    </r>
    <r>
      <rPr>
        <vertAlign val="superscript"/>
        <sz val="8"/>
        <rFont val="Calibri"/>
        <family val="2"/>
        <scheme val="minor"/>
      </rPr>
      <t>74</t>
    </r>
  </si>
  <si>
    <r>
      <t xml:space="preserve">Azerbaijan </t>
    </r>
    <r>
      <rPr>
        <vertAlign val="superscript"/>
        <sz val="8"/>
        <rFont val="Calibri"/>
        <family val="2"/>
        <scheme val="minor"/>
      </rPr>
      <t>75</t>
    </r>
  </si>
  <si>
    <r>
      <t xml:space="preserve">Bahrain </t>
    </r>
    <r>
      <rPr>
        <vertAlign val="superscript"/>
        <sz val="8"/>
        <rFont val="Calibri"/>
        <family val="2"/>
        <scheme val="minor"/>
      </rPr>
      <t>76</t>
    </r>
  </si>
  <si>
    <r>
      <t xml:space="preserve">Bhutan </t>
    </r>
    <r>
      <rPr>
        <vertAlign val="superscript"/>
        <sz val="8"/>
        <rFont val="Calibri"/>
        <family val="2"/>
        <scheme val="minor"/>
      </rPr>
      <t>78</t>
    </r>
  </si>
  <si>
    <r>
      <t xml:space="preserve">Brunei Darussalam </t>
    </r>
    <r>
      <rPr>
        <vertAlign val="superscript"/>
        <sz val="8"/>
        <rFont val="Calibri"/>
        <family val="2"/>
        <scheme val="minor"/>
      </rPr>
      <t>79</t>
    </r>
  </si>
  <si>
    <r>
      <t xml:space="preserve">100 </t>
    </r>
    <r>
      <rPr>
        <vertAlign val="superscript"/>
        <sz val="8"/>
        <rFont val="Calibri"/>
        <family val="2"/>
        <scheme val="minor"/>
      </rPr>
      <t>80</t>
    </r>
  </si>
  <si>
    <r>
      <t xml:space="preserve">Cambodia </t>
    </r>
    <r>
      <rPr>
        <vertAlign val="superscript"/>
        <sz val="8"/>
        <rFont val="Calibri"/>
        <family val="2"/>
        <scheme val="minor"/>
      </rPr>
      <t>81</t>
    </r>
  </si>
  <si>
    <r>
      <t xml:space="preserve">China </t>
    </r>
    <r>
      <rPr>
        <vertAlign val="superscript"/>
        <sz val="8"/>
        <rFont val="Calibri"/>
        <family val="2"/>
        <scheme val="minor"/>
      </rPr>
      <t>82</t>
    </r>
  </si>
  <si>
    <r>
      <t xml:space="preserve">Cyprus </t>
    </r>
    <r>
      <rPr>
        <vertAlign val="superscript"/>
        <sz val="8"/>
        <rFont val="Calibri"/>
        <family val="2"/>
        <scheme val="minor"/>
      </rPr>
      <t>88</t>
    </r>
  </si>
  <si>
    <r>
      <t xml:space="preserve">4.6 </t>
    </r>
    <r>
      <rPr>
        <vertAlign val="superscript"/>
        <sz val="8"/>
        <rFont val="Calibri"/>
        <family val="2"/>
        <scheme val="minor"/>
      </rPr>
      <t>85</t>
    </r>
  </si>
  <si>
    <r>
      <t xml:space="preserve">7.9 </t>
    </r>
    <r>
      <rPr>
        <vertAlign val="superscript"/>
        <sz val="8"/>
        <rFont val="Calibri"/>
        <family val="2"/>
        <scheme val="minor"/>
      </rPr>
      <t>86</t>
    </r>
  </si>
  <si>
    <r>
      <t xml:space="preserve">Iran, Islamic Republic of </t>
    </r>
    <r>
      <rPr>
        <vertAlign val="superscript"/>
        <sz val="8"/>
        <rFont val="Calibri"/>
        <family val="2"/>
        <scheme val="minor"/>
      </rPr>
      <t>88</t>
    </r>
  </si>
  <si>
    <r>
      <t xml:space="preserve">Israel </t>
    </r>
    <r>
      <rPr>
        <vertAlign val="superscript"/>
        <sz val="8"/>
        <rFont val="Calibri"/>
        <family val="2"/>
        <scheme val="minor"/>
      </rPr>
      <t>53</t>
    </r>
  </si>
  <si>
    <r>
      <t xml:space="preserve">Jordan </t>
    </r>
    <r>
      <rPr>
        <vertAlign val="superscript"/>
        <sz val="8"/>
        <rFont val="Calibri"/>
        <family val="2"/>
        <scheme val="minor"/>
      </rPr>
      <t>89</t>
    </r>
  </si>
  <si>
    <r>
      <t xml:space="preserve">Korea, Republic of </t>
    </r>
    <r>
      <rPr>
        <vertAlign val="superscript"/>
        <sz val="8"/>
        <rFont val="Calibri"/>
        <family val="2"/>
        <scheme val="minor"/>
      </rPr>
      <t>90</t>
    </r>
  </si>
  <si>
    <r>
      <t xml:space="preserve">Kuwait </t>
    </r>
    <r>
      <rPr>
        <vertAlign val="superscript"/>
        <sz val="8"/>
        <rFont val="Calibri"/>
        <family val="2"/>
        <scheme val="minor"/>
      </rPr>
      <t>91</t>
    </r>
  </si>
  <si>
    <r>
      <t xml:space="preserve">Kyrgyzstan </t>
    </r>
    <r>
      <rPr>
        <vertAlign val="superscript"/>
        <sz val="8"/>
        <rFont val="Calibri"/>
        <family val="2"/>
        <scheme val="minor"/>
      </rPr>
      <t>92</t>
    </r>
  </si>
  <si>
    <r>
      <t xml:space="preserve">Lebanon </t>
    </r>
    <r>
      <rPr>
        <vertAlign val="superscript"/>
        <sz val="8"/>
        <rFont val="Calibri"/>
        <family val="2"/>
        <scheme val="minor"/>
      </rPr>
      <t>94</t>
    </r>
  </si>
  <si>
    <r>
      <t xml:space="preserve">Malaysia </t>
    </r>
    <r>
      <rPr>
        <vertAlign val="superscript"/>
        <sz val="8"/>
        <rFont val="Calibri"/>
        <family val="2"/>
        <scheme val="minor"/>
      </rPr>
      <t>79</t>
    </r>
  </si>
  <si>
    <r>
      <t xml:space="preserve">Maldives </t>
    </r>
    <r>
      <rPr>
        <vertAlign val="superscript"/>
        <sz val="8"/>
        <rFont val="Calibri"/>
        <family val="2"/>
        <scheme val="minor"/>
      </rPr>
      <t>95</t>
    </r>
  </si>
  <si>
    <r>
      <t xml:space="preserve">Nepal </t>
    </r>
    <r>
      <rPr>
        <vertAlign val="superscript"/>
        <sz val="8"/>
        <rFont val="Calibri"/>
        <family val="2"/>
        <scheme val="minor"/>
      </rPr>
      <t>8</t>
    </r>
  </si>
  <si>
    <r>
      <t xml:space="preserve">Oman </t>
    </r>
    <r>
      <rPr>
        <vertAlign val="superscript"/>
        <sz val="8"/>
        <rFont val="Calibri"/>
        <family val="2"/>
        <scheme val="minor"/>
      </rPr>
      <t>97</t>
    </r>
  </si>
  <si>
    <r>
      <t xml:space="preserve">Pakistan </t>
    </r>
    <r>
      <rPr>
        <vertAlign val="superscript"/>
        <sz val="8"/>
        <rFont val="Calibri"/>
        <family val="2"/>
        <scheme val="minor"/>
      </rPr>
      <t>98</t>
    </r>
  </si>
  <si>
    <r>
      <t xml:space="preserve">9.58 </t>
    </r>
    <r>
      <rPr>
        <vertAlign val="superscript"/>
        <sz val="8"/>
        <rFont val="Calibri"/>
        <family val="2"/>
        <scheme val="minor"/>
      </rPr>
      <t>99</t>
    </r>
  </si>
  <si>
    <r>
      <t>Philippines</t>
    </r>
    <r>
      <rPr>
        <vertAlign val="superscript"/>
        <sz val="8"/>
        <rFont val="Calibri"/>
        <family val="2"/>
        <scheme val="minor"/>
      </rPr>
      <t xml:space="preserve"> 100</t>
    </r>
  </si>
  <si>
    <r>
      <t>Qatar</t>
    </r>
    <r>
      <rPr>
        <vertAlign val="superscript"/>
        <sz val="8"/>
        <rFont val="Calibri"/>
        <family val="2"/>
        <scheme val="minor"/>
      </rPr>
      <t xml:space="preserve"> 101</t>
    </r>
  </si>
  <si>
    <r>
      <t xml:space="preserve">Sri Lanka </t>
    </r>
    <r>
      <rPr>
        <vertAlign val="superscript"/>
        <sz val="8"/>
        <rFont val="Calibri"/>
        <family val="2"/>
        <scheme val="minor"/>
      </rPr>
      <t>103</t>
    </r>
  </si>
  <si>
    <r>
      <t xml:space="preserve">0.6 </t>
    </r>
    <r>
      <rPr>
        <vertAlign val="superscript"/>
        <sz val="8"/>
        <rFont val="Calibri"/>
        <family val="2"/>
        <scheme val="minor"/>
      </rPr>
      <t>104</t>
    </r>
  </si>
  <si>
    <r>
      <t xml:space="preserve">Syrian Arab Republic </t>
    </r>
    <r>
      <rPr>
        <vertAlign val="superscript"/>
        <sz val="8"/>
        <rFont val="Calibri"/>
        <family val="2"/>
        <scheme val="minor"/>
      </rPr>
      <t>105</t>
    </r>
  </si>
  <si>
    <r>
      <t xml:space="preserve">Turkmenistan </t>
    </r>
    <r>
      <rPr>
        <vertAlign val="superscript"/>
        <sz val="8"/>
        <rFont val="Calibri"/>
        <family val="2"/>
        <scheme val="minor"/>
      </rPr>
      <t>8</t>
    </r>
  </si>
  <si>
    <r>
      <t xml:space="preserve">United Arab Emirates </t>
    </r>
    <r>
      <rPr>
        <vertAlign val="superscript"/>
        <sz val="8"/>
        <rFont val="Calibri"/>
        <family val="2"/>
        <scheme val="minor"/>
      </rPr>
      <t>110</t>
    </r>
  </si>
  <si>
    <r>
      <t xml:space="preserve">Uzbekistan </t>
    </r>
    <r>
      <rPr>
        <vertAlign val="superscript"/>
        <sz val="8"/>
        <rFont val="Calibri"/>
        <family val="2"/>
        <scheme val="minor"/>
      </rPr>
      <t>111</t>
    </r>
  </si>
  <si>
    <r>
      <t xml:space="preserve">Viet Nam </t>
    </r>
    <r>
      <rPr>
        <vertAlign val="superscript"/>
        <sz val="8"/>
        <rFont val="Calibri"/>
        <family val="2"/>
        <scheme val="minor"/>
      </rPr>
      <t>112</t>
    </r>
  </si>
  <si>
    <r>
      <t xml:space="preserve">West Bank and Gaza Strip </t>
    </r>
    <r>
      <rPr>
        <vertAlign val="superscript"/>
        <sz val="8"/>
        <rFont val="Calibri"/>
        <family val="2"/>
        <scheme val="minor"/>
      </rPr>
      <t>113</t>
    </r>
  </si>
  <si>
    <r>
      <t xml:space="preserve">Yemen </t>
    </r>
    <r>
      <rPr>
        <vertAlign val="superscript"/>
        <sz val="8"/>
        <rFont val="Calibri"/>
        <family val="2"/>
        <scheme val="minor"/>
      </rPr>
      <t>114</t>
    </r>
  </si>
  <si>
    <r>
      <t xml:space="preserve">Albania </t>
    </r>
    <r>
      <rPr>
        <vertAlign val="superscript"/>
        <sz val="8"/>
        <rFont val="Calibri"/>
        <family val="2"/>
        <scheme val="minor"/>
      </rPr>
      <t>115</t>
    </r>
  </si>
  <si>
    <r>
      <t xml:space="preserve">Belarus </t>
    </r>
    <r>
      <rPr>
        <vertAlign val="superscript"/>
        <sz val="8"/>
        <rFont val="Calibri"/>
        <family val="2"/>
        <scheme val="minor"/>
      </rPr>
      <t>116</t>
    </r>
  </si>
  <si>
    <r>
      <t xml:space="preserve">Croatia </t>
    </r>
    <r>
      <rPr>
        <vertAlign val="superscript"/>
        <sz val="8"/>
        <rFont val="Calibri"/>
        <family val="2"/>
        <scheme val="minor"/>
      </rPr>
      <t>119</t>
    </r>
  </si>
  <si>
    <r>
      <t xml:space="preserve">Latvia </t>
    </r>
    <r>
      <rPr>
        <vertAlign val="superscript"/>
        <sz val="8"/>
        <rFont val="Calibri"/>
        <family val="2"/>
        <scheme val="minor"/>
      </rPr>
      <t>120</t>
    </r>
  </si>
  <si>
    <r>
      <t xml:space="preserve">15.6 </t>
    </r>
    <r>
      <rPr>
        <vertAlign val="superscript"/>
        <sz val="8"/>
        <rFont val="Calibri"/>
        <family val="2"/>
        <scheme val="minor"/>
      </rPr>
      <t>121</t>
    </r>
  </si>
  <si>
    <r>
      <t xml:space="preserve">Lithuania </t>
    </r>
    <r>
      <rPr>
        <vertAlign val="superscript"/>
        <sz val="8"/>
        <rFont val="Calibri"/>
        <family val="2"/>
        <scheme val="minor"/>
      </rPr>
      <t>123</t>
    </r>
  </si>
  <si>
    <r>
      <t xml:space="preserve">Malta </t>
    </r>
    <r>
      <rPr>
        <vertAlign val="superscript"/>
        <sz val="8"/>
        <rFont val="Calibri"/>
        <family val="2"/>
        <scheme val="minor"/>
      </rPr>
      <t>125</t>
    </r>
  </si>
  <si>
    <r>
      <t xml:space="preserve">Republic of Moldova </t>
    </r>
    <r>
      <rPr>
        <vertAlign val="superscript"/>
        <sz val="8"/>
        <rFont val="Calibri"/>
        <family val="2"/>
        <scheme val="minor"/>
      </rPr>
      <t>127</t>
    </r>
  </si>
  <si>
    <r>
      <t>Russian Federation</t>
    </r>
    <r>
      <rPr>
        <vertAlign val="superscript"/>
        <sz val="8"/>
        <rFont val="Calibri"/>
        <family val="2"/>
        <scheme val="minor"/>
      </rPr>
      <t xml:space="preserve"> 8</t>
    </r>
  </si>
  <si>
    <r>
      <t>Serbia and Montenegro</t>
    </r>
    <r>
      <rPr>
        <vertAlign val="superscript"/>
        <sz val="8"/>
        <rFont val="Calibri"/>
        <family val="2"/>
        <scheme val="minor"/>
      </rPr>
      <t xml:space="preserve"> 8</t>
    </r>
  </si>
  <si>
    <r>
      <t xml:space="preserve">Ukraine </t>
    </r>
    <r>
      <rPr>
        <vertAlign val="superscript"/>
        <sz val="8"/>
        <rFont val="Calibri"/>
        <family val="2"/>
        <scheme val="minor"/>
      </rPr>
      <t>131</t>
    </r>
  </si>
  <si>
    <r>
      <t xml:space="preserve">Angola </t>
    </r>
    <r>
      <rPr>
        <vertAlign val="superscript"/>
        <sz val="8"/>
        <rFont val="Calibri"/>
        <family val="2"/>
        <scheme val="minor"/>
      </rPr>
      <t>2</t>
    </r>
  </si>
  <si>
    <r>
      <t xml:space="preserve">Benin </t>
    </r>
    <r>
      <rPr>
        <vertAlign val="superscript"/>
        <sz val="8"/>
        <rFont val="Calibri"/>
        <family val="2"/>
        <scheme val="minor"/>
      </rPr>
      <t>3</t>
    </r>
  </si>
  <si>
    <r>
      <t xml:space="preserve">Burkina Faso </t>
    </r>
    <r>
      <rPr>
        <vertAlign val="superscript"/>
        <sz val="8"/>
        <rFont val="Calibri"/>
        <family val="2"/>
        <scheme val="minor"/>
      </rPr>
      <t>4</t>
    </r>
  </si>
  <si>
    <r>
      <t xml:space="preserve">Cameroon </t>
    </r>
    <r>
      <rPr>
        <vertAlign val="superscript"/>
        <sz val="8"/>
        <rFont val="Calibri"/>
        <family val="2"/>
        <scheme val="minor"/>
      </rPr>
      <t>6</t>
    </r>
  </si>
  <si>
    <r>
      <t xml:space="preserve">Ghana </t>
    </r>
    <r>
      <rPr>
        <vertAlign val="superscript"/>
        <sz val="8"/>
        <rFont val="Calibri"/>
        <family val="2"/>
        <scheme val="minor"/>
      </rPr>
      <t>15</t>
    </r>
  </si>
  <si>
    <r>
      <t xml:space="preserve">Kenya </t>
    </r>
    <r>
      <rPr>
        <vertAlign val="superscript"/>
        <sz val="8"/>
        <rFont val="Calibri"/>
        <family val="2"/>
        <scheme val="minor"/>
      </rPr>
      <t>17</t>
    </r>
  </si>
  <si>
    <r>
      <t xml:space="preserve">Madagascar </t>
    </r>
    <r>
      <rPr>
        <vertAlign val="superscript"/>
        <sz val="8"/>
        <rFont val="Calibri"/>
        <family val="2"/>
        <scheme val="minor"/>
      </rPr>
      <t>19</t>
    </r>
  </si>
  <si>
    <r>
      <t>Mauritania</t>
    </r>
    <r>
      <rPr>
        <vertAlign val="superscript"/>
        <sz val="8"/>
        <rFont val="Calibri"/>
        <family val="2"/>
        <scheme val="minor"/>
      </rPr>
      <t xml:space="preserve"> 23</t>
    </r>
  </si>
  <si>
    <r>
      <t xml:space="preserve">Mauritius </t>
    </r>
    <r>
      <rPr>
        <vertAlign val="superscript"/>
        <sz val="8"/>
        <rFont val="Calibri"/>
        <family val="2"/>
        <scheme val="minor"/>
      </rPr>
      <t>24</t>
    </r>
  </si>
  <si>
    <r>
      <t xml:space="preserve">Sao Tome and Principe </t>
    </r>
    <r>
      <rPr>
        <vertAlign val="superscript"/>
        <sz val="8"/>
        <rFont val="Calibri"/>
        <family val="2"/>
        <scheme val="minor"/>
      </rPr>
      <t>29</t>
    </r>
  </si>
  <si>
    <r>
      <t xml:space="preserve">1.1 </t>
    </r>
    <r>
      <rPr>
        <vertAlign val="superscript"/>
        <sz val="8"/>
        <rFont val="Calibri"/>
        <family val="2"/>
        <scheme val="minor"/>
      </rPr>
      <t>30</t>
    </r>
  </si>
  <si>
    <r>
      <t xml:space="preserve">Sierra Leone </t>
    </r>
    <r>
      <rPr>
        <vertAlign val="superscript"/>
        <sz val="8"/>
        <rFont val="Calibri"/>
        <family val="2"/>
        <scheme val="minor"/>
      </rPr>
      <t>32</t>
    </r>
  </si>
  <si>
    <r>
      <t xml:space="preserve">Zambia </t>
    </r>
    <r>
      <rPr>
        <vertAlign val="superscript"/>
        <sz val="8"/>
        <rFont val="Calibri"/>
        <family val="2"/>
        <scheme val="minor"/>
      </rPr>
      <t>41</t>
    </r>
  </si>
  <si>
    <r>
      <t xml:space="preserve">8 </t>
    </r>
    <r>
      <rPr>
        <vertAlign val="superscript"/>
        <sz val="8"/>
        <rFont val="Calibri"/>
        <family val="2"/>
        <scheme val="minor"/>
      </rPr>
      <t>42</t>
    </r>
  </si>
  <si>
    <r>
      <t xml:space="preserve">Zimbabwe </t>
    </r>
    <r>
      <rPr>
        <vertAlign val="superscript"/>
        <sz val="8"/>
        <rFont val="Calibri"/>
        <family val="2"/>
        <scheme val="minor"/>
      </rPr>
      <t>43</t>
    </r>
  </si>
  <si>
    <r>
      <t>Antigua et Barbuda</t>
    </r>
    <r>
      <rPr>
        <vertAlign val="superscript"/>
        <sz val="8"/>
        <rFont val="Calibri"/>
        <family val="2"/>
        <scheme val="minor"/>
      </rPr>
      <t xml:space="preserve"> 44</t>
    </r>
  </si>
  <si>
    <r>
      <t xml:space="preserve">Aruba </t>
    </r>
    <r>
      <rPr>
        <vertAlign val="superscript"/>
        <sz val="8"/>
        <rFont val="Calibri"/>
        <family val="2"/>
        <scheme val="minor"/>
      </rPr>
      <t>46</t>
    </r>
  </si>
  <si>
    <r>
      <t xml:space="preserve">Bolivia </t>
    </r>
    <r>
      <rPr>
        <vertAlign val="superscript"/>
        <sz val="8"/>
        <rFont val="Calibri"/>
        <family val="2"/>
        <scheme val="minor"/>
      </rPr>
      <t>49</t>
    </r>
  </si>
  <si>
    <r>
      <t xml:space="preserve">Canada </t>
    </r>
    <r>
      <rPr>
        <vertAlign val="superscript"/>
        <sz val="8"/>
        <rFont val="Calibri"/>
        <family val="2"/>
        <scheme val="minor"/>
      </rPr>
      <t>52</t>
    </r>
  </si>
  <si>
    <r>
      <t xml:space="preserve">Chile </t>
    </r>
    <r>
      <rPr>
        <vertAlign val="superscript"/>
        <sz val="8"/>
        <rFont val="Calibri"/>
        <family val="2"/>
        <scheme val="minor"/>
      </rPr>
      <t>133</t>
    </r>
  </si>
  <si>
    <r>
      <t xml:space="preserve">Dominica </t>
    </r>
    <r>
      <rPr>
        <vertAlign val="superscript"/>
        <sz val="8"/>
        <rFont val="Calibri"/>
        <family val="2"/>
        <scheme val="minor"/>
      </rPr>
      <t>55</t>
    </r>
  </si>
  <si>
    <r>
      <t xml:space="preserve">Bangladesh </t>
    </r>
    <r>
      <rPr>
        <vertAlign val="superscript"/>
        <sz val="8"/>
        <rFont val="Calibri"/>
        <family val="2"/>
        <scheme val="minor"/>
      </rPr>
      <t>77</t>
    </r>
  </si>
  <si>
    <r>
      <t xml:space="preserve">Georgia </t>
    </r>
    <r>
      <rPr>
        <vertAlign val="superscript"/>
        <sz val="8"/>
        <rFont val="Calibri"/>
        <family val="2"/>
        <scheme val="minor"/>
      </rPr>
      <t>84</t>
    </r>
  </si>
  <si>
    <r>
      <t xml:space="preserve">Hong Kong Special Administrative Region </t>
    </r>
    <r>
      <rPr>
        <vertAlign val="superscript"/>
        <sz val="8"/>
        <rFont val="Calibri"/>
        <family val="2"/>
        <scheme val="minor"/>
      </rPr>
      <t>79</t>
    </r>
  </si>
  <si>
    <r>
      <t>Indonesia</t>
    </r>
    <r>
      <rPr>
        <vertAlign val="superscript"/>
        <sz val="8"/>
        <rFont val="Calibri"/>
        <family val="2"/>
        <scheme val="minor"/>
      </rPr>
      <t xml:space="preserve"> 87</t>
    </r>
  </si>
  <si>
    <r>
      <t xml:space="preserve">Japan </t>
    </r>
    <r>
      <rPr>
        <vertAlign val="superscript"/>
        <sz val="8"/>
        <rFont val="Calibri"/>
        <family val="2"/>
        <scheme val="minor"/>
      </rPr>
      <t>53</t>
    </r>
  </si>
  <si>
    <r>
      <t xml:space="preserve">Kazakhstan </t>
    </r>
    <r>
      <rPr>
        <vertAlign val="superscript"/>
        <sz val="8"/>
        <rFont val="Calibri"/>
        <family val="2"/>
        <scheme val="minor"/>
      </rPr>
      <t>8</t>
    </r>
  </si>
  <si>
    <r>
      <t xml:space="preserve">Lao Peoples Democratic Republic </t>
    </r>
    <r>
      <rPr>
        <vertAlign val="superscript"/>
        <sz val="8"/>
        <rFont val="Calibri"/>
        <family val="2"/>
        <scheme val="minor"/>
      </rPr>
      <t>93</t>
    </r>
  </si>
  <si>
    <r>
      <t xml:space="preserve">Mongolia </t>
    </r>
    <r>
      <rPr>
        <vertAlign val="superscript"/>
        <sz val="8"/>
        <rFont val="Calibri"/>
        <family val="2"/>
        <scheme val="minor"/>
      </rPr>
      <t>96</t>
    </r>
  </si>
  <si>
    <r>
      <t xml:space="preserve">Singapore </t>
    </r>
    <r>
      <rPr>
        <vertAlign val="superscript"/>
        <sz val="8"/>
        <rFont val="Calibri"/>
        <family val="2"/>
        <scheme val="minor"/>
      </rPr>
      <t>102</t>
    </r>
  </si>
  <si>
    <r>
      <t xml:space="preserve">Taiwan, China </t>
    </r>
    <r>
      <rPr>
        <vertAlign val="superscript"/>
        <sz val="8"/>
        <rFont val="Calibri"/>
        <family val="2"/>
        <scheme val="minor"/>
      </rPr>
      <t>106</t>
    </r>
  </si>
  <si>
    <r>
      <t xml:space="preserve">Tajikistan </t>
    </r>
    <r>
      <rPr>
        <vertAlign val="superscript"/>
        <sz val="8"/>
        <rFont val="Calibri"/>
        <family val="2"/>
        <scheme val="minor"/>
      </rPr>
      <t>107</t>
    </r>
  </si>
  <si>
    <r>
      <t xml:space="preserve">Thailand </t>
    </r>
    <r>
      <rPr>
        <vertAlign val="superscript"/>
        <sz val="8"/>
        <rFont val="Calibri"/>
        <family val="2"/>
        <scheme val="minor"/>
      </rPr>
      <t>108</t>
    </r>
  </si>
  <si>
    <r>
      <t xml:space="preserve">Austria </t>
    </r>
    <r>
      <rPr>
        <vertAlign val="superscript"/>
        <sz val="8"/>
        <rFont val="Calibri"/>
        <family val="2"/>
        <scheme val="minor"/>
      </rPr>
      <t>53</t>
    </r>
  </si>
  <si>
    <r>
      <t xml:space="preserve">Belgium </t>
    </r>
    <r>
      <rPr>
        <vertAlign val="superscript"/>
        <sz val="8"/>
        <rFont val="Calibri"/>
        <family val="2"/>
        <scheme val="minor"/>
      </rPr>
      <t>53</t>
    </r>
  </si>
  <si>
    <r>
      <t xml:space="preserve">Bosnia and Herzegovina </t>
    </r>
    <r>
      <rPr>
        <vertAlign val="superscript"/>
        <sz val="8"/>
        <rFont val="Calibri"/>
        <family val="2"/>
        <scheme val="minor"/>
      </rPr>
      <t>117</t>
    </r>
  </si>
  <si>
    <r>
      <t>Bulgaria</t>
    </r>
    <r>
      <rPr>
        <vertAlign val="superscript"/>
        <sz val="8"/>
        <rFont val="Calibri"/>
        <family val="2"/>
        <scheme val="minor"/>
      </rPr>
      <t xml:space="preserve"> 118</t>
    </r>
  </si>
  <si>
    <r>
      <t xml:space="preserve">Czech Republic </t>
    </r>
    <r>
      <rPr>
        <vertAlign val="superscript"/>
        <sz val="8"/>
        <rFont val="Calibri"/>
        <family val="2"/>
        <scheme val="minor"/>
      </rPr>
      <t>53</t>
    </r>
  </si>
  <si>
    <r>
      <t xml:space="preserve">Denmark </t>
    </r>
    <r>
      <rPr>
        <vertAlign val="superscript"/>
        <sz val="8"/>
        <rFont val="Calibri"/>
        <family val="2"/>
        <scheme val="minor"/>
      </rPr>
      <t>53</t>
    </r>
  </si>
  <si>
    <r>
      <t xml:space="preserve">Estonia </t>
    </r>
    <r>
      <rPr>
        <vertAlign val="superscript"/>
        <sz val="8"/>
        <rFont val="Calibri"/>
        <family val="2"/>
        <scheme val="minor"/>
      </rPr>
      <t>53</t>
    </r>
  </si>
  <si>
    <r>
      <t xml:space="preserve">Finland </t>
    </r>
    <r>
      <rPr>
        <vertAlign val="superscript"/>
        <sz val="8"/>
        <rFont val="Calibri"/>
        <family val="2"/>
        <scheme val="minor"/>
      </rPr>
      <t>53</t>
    </r>
  </si>
  <si>
    <r>
      <t xml:space="preserve">France </t>
    </r>
    <r>
      <rPr>
        <vertAlign val="superscript"/>
        <sz val="8"/>
        <rFont val="Calibri"/>
        <family val="2"/>
        <scheme val="minor"/>
      </rPr>
      <t>53</t>
    </r>
  </si>
  <si>
    <r>
      <t xml:space="preserve">Germany </t>
    </r>
    <r>
      <rPr>
        <vertAlign val="superscript"/>
        <sz val="8"/>
        <rFont val="Calibri"/>
        <family val="2"/>
        <scheme val="minor"/>
      </rPr>
      <t>53</t>
    </r>
  </si>
  <si>
    <r>
      <t xml:space="preserve">Greece </t>
    </r>
    <r>
      <rPr>
        <vertAlign val="superscript"/>
        <sz val="8"/>
        <rFont val="Calibri"/>
        <family val="2"/>
        <scheme val="minor"/>
      </rPr>
      <t>53</t>
    </r>
  </si>
  <si>
    <r>
      <t xml:space="preserve">Hungary </t>
    </r>
    <r>
      <rPr>
        <vertAlign val="superscript"/>
        <sz val="8"/>
        <rFont val="Calibri"/>
        <family val="2"/>
        <scheme val="minor"/>
      </rPr>
      <t>53</t>
    </r>
  </si>
  <si>
    <r>
      <t xml:space="preserve">Iceland </t>
    </r>
    <r>
      <rPr>
        <vertAlign val="superscript"/>
        <sz val="8"/>
        <rFont val="Calibri"/>
        <family val="2"/>
        <scheme val="minor"/>
      </rPr>
      <t>53</t>
    </r>
  </si>
  <si>
    <r>
      <t xml:space="preserve">Ireland </t>
    </r>
    <r>
      <rPr>
        <vertAlign val="superscript"/>
        <sz val="8"/>
        <rFont val="Calibri"/>
        <family val="2"/>
        <scheme val="minor"/>
      </rPr>
      <t>53</t>
    </r>
  </si>
  <si>
    <r>
      <t xml:space="preserve">Italy </t>
    </r>
    <r>
      <rPr>
        <vertAlign val="superscript"/>
        <sz val="8"/>
        <rFont val="Calibri"/>
        <family val="2"/>
        <scheme val="minor"/>
      </rPr>
      <t>53</t>
    </r>
  </si>
  <si>
    <r>
      <t>Liechtenstein</t>
    </r>
    <r>
      <rPr>
        <vertAlign val="superscript"/>
        <sz val="8"/>
        <rFont val="Calibri"/>
        <family val="2"/>
        <scheme val="minor"/>
      </rPr>
      <t xml:space="preserve"> 122</t>
    </r>
  </si>
  <si>
    <r>
      <t>Luxembourg</t>
    </r>
    <r>
      <rPr>
        <vertAlign val="superscript"/>
        <sz val="8"/>
        <rFont val="Calibri"/>
        <family val="2"/>
        <scheme val="minor"/>
      </rPr>
      <t xml:space="preserve"> 53</t>
    </r>
  </si>
  <si>
    <r>
      <t xml:space="preserve">The former Yugoslav Republic of Macedonia </t>
    </r>
    <r>
      <rPr>
        <vertAlign val="superscript"/>
        <sz val="8"/>
        <rFont val="Calibri"/>
        <family val="2"/>
        <scheme val="minor"/>
      </rPr>
      <t>124</t>
    </r>
  </si>
  <si>
    <r>
      <t xml:space="preserve">Montenegro </t>
    </r>
    <r>
      <rPr>
        <vertAlign val="superscript"/>
        <sz val="8"/>
        <rFont val="Calibri"/>
        <family val="2"/>
        <scheme val="minor"/>
      </rPr>
      <t>126</t>
    </r>
  </si>
  <si>
    <r>
      <t xml:space="preserve">Netherlands </t>
    </r>
    <r>
      <rPr>
        <vertAlign val="superscript"/>
        <sz val="8"/>
        <rFont val="Calibri"/>
        <family val="2"/>
        <scheme val="minor"/>
      </rPr>
      <t>53</t>
    </r>
  </si>
  <si>
    <r>
      <t xml:space="preserve">Norway </t>
    </r>
    <r>
      <rPr>
        <vertAlign val="superscript"/>
        <sz val="8"/>
        <rFont val="Calibri"/>
        <family val="2"/>
        <scheme val="minor"/>
      </rPr>
      <t>53</t>
    </r>
  </si>
  <si>
    <r>
      <t xml:space="preserve">Poland </t>
    </r>
    <r>
      <rPr>
        <vertAlign val="superscript"/>
        <sz val="8"/>
        <rFont val="Calibri"/>
        <family val="2"/>
        <scheme val="minor"/>
      </rPr>
      <t>53</t>
    </r>
  </si>
  <si>
    <r>
      <t xml:space="preserve">Portugal </t>
    </r>
    <r>
      <rPr>
        <vertAlign val="superscript"/>
        <sz val="8"/>
        <rFont val="Calibri"/>
        <family val="2"/>
        <scheme val="minor"/>
      </rPr>
      <t>53</t>
    </r>
  </si>
  <si>
    <r>
      <t xml:space="preserve">Romania </t>
    </r>
    <r>
      <rPr>
        <vertAlign val="superscript"/>
        <sz val="8"/>
        <rFont val="Calibri"/>
        <family val="2"/>
        <scheme val="minor"/>
      </rPr>
      <t>128</t>
    </r>
  </si>
  <si>
    <r>
      <t xml:space="preserve">Slovakia </t>
    </r>
    <r>
      <rPr>
        <vertAlign val="superscript"/>
        <sz val="8"/>
        <rFont val="Calibri"/>
        <family val="2"/>
        <scheme val="minor"/>
      </rPr>
      <t>53</t>
    </r>
  </si>
  <si>
    <r>
      <t xml:space="preserve">Slovenia </t>
    </r>
    <r>
      <rPr>
        <vertAlign val="superscript"/>
        <sz val="8"/>
        <rFont val="Calibri"/>
        <family val="2"/>
        <scheme val="minor"/>
      </rPr>
      <t>53</t>
    </r>
  </si>
  <si>
    <r>
      <t xml:space="preserve">Spain </t>
    </r>
    <r>
      <rPr>
        <vertAlign val="superscript"/>
        <sz val="8"/>
        <rFont val="Calibri"/>
        <family val="2"/>
        <scheme val="minor"/>
      </rPr>
      <t>53</t>
    </r>
  </si>
  <si>
    <r>
      <t>Sweden</t>
    </r>
    <r>
      <rPr>
        <vertAlign val="superscript"/>
        <sz val="8"/>
        <rFont val="Calibri"/>
        <family val="2"/>
        <scheme val="minor"/>
      </rPr>
      <t xml:space="preserve"> 53</t>
    </r>
  </si>
  <si>
    <r>
      <t xml:space="preserve">Switzerland </t>
    </r>
    <r>
      <rPr>
        <vertAlign val="superscript"/>
        <sz val="8"/>
        <rFont val="Calibri"/>
        <family val="2"/>
        <scheme val="minor"/>
      </rPr>
      <t>53</t>
    </r>
  </si>
  <si>
    <r>
      <t xml:space="preserve">Serbia </t>
    </r>
    <r>
      <rPr>
        <vertAlign val="superscript"/>
        <sz val="8"/>
        <rFont val="Calibri"/>
        <family val="2"/>
        <scheme val="minor"/>
      </rPr>
      <t>129</t>
    </r>
  </si>
  <si>
    <r>
      <t xml:space="preserve">Turkey </t>
    </r>
    <r>
      <rPr>
        <vertAlign val="superscript"/>
        <sz val="8"/>
        <rFont val="Calibri"/>
        <family val="2"/>
        <scheme val="minor"/>
      </rPr>
      <t>130</t>
    </r>
  </si>
  <si>
    <r>
      <t>United Kingdom</t>
    </r>
    <r>
      <rPr>
        <vertAlign val="superscript"/>
        <sz val="8"/>
        <rFont val="Calibri"/>
        <family val="2"/>
        <scheme val="minor"/>
      </rPr>
      <t xml:space="preserve"> 53</t>
    </r>
  </si>
  <si>
    <r>
      <t xml:space="preserve">American samoa </t>
    </r>
    <r>
      <rPr>
        <vertAlign val="superscript"/>
        <sz val="8"/>
        <rFont val="Calibri"/>
        <family val="2"/>
        <scheme val="minor"/>
      </rPr>
      <t>132</t>
    </r>
  </si>
  <si>
    <r>
      <t xml:space="preserve">Australia </t>
    </r>
    <r>
      <rPr>
        <vertAlign val="superscript"/>
        <sz val="8"/>
        <rFont val="Calibri"/>
        <family val="2"/>
        <scheme val="minor"/>
      </rPr>
      <t>53</t>
    </r>
  </si>
  <si>
    <r>
      <t xml:space="preserve">Vanuatu </t>
    </r>
    <r>
      <rPr>
        <vertAlign val="superscript"/>
        <sz val="8"/>
        <rFont val="Calibri"/>
        <family val="2"/>
        <scheme val="minor"/>
      </rPr>
      <t>133</t>
    </r>
  </si>
  <si>
    <r>
      <t>Table B.11b |The multiple dimensions of health coverage: P</t>
    </r>
    <r>
      <rPr>
        <sz val="11"/>
        <color theme="0"/>
        <rFont val="Calibri"/>
        <family val="2"/>
        <scheme val="minor"/>
      </rPr>
      <t>ercentage of the population covered (members of health insurance or free access to health care services provided by the State)</t>
    </r>
  </si>
  <si>
    <t>Table B.11b |The multiple dimensions of health coverage. Sources and notes</t>
  </si>
  <si>
    <t>ILO (2009). Avant-projet de document comme base de discussions sur la politique nationale de protection sociale au Burundi Bujumbura, Juillet 2009, p 121</t>
  </si>
  <si>
    <t>Commission Présidentielle (2010). Couverture universelle : Quel modèle pour la République démocratique du Congo ? Bruxelles Août 2010. Available at: http://www.coopami.org/fr/countries/countries_partners/drc/projects/2010/pdf/2010081303.pdf.</t>
  </si>
  <si>
    <t>ILO, Xenia Scheil-Adlung, Formal coverage in social health protection. Available at:  http://www.ilo.org/public/english/protection/secsoc/downloads/policy/policy1e.pdf</t>
  </si>
  <si>
    <t xml:space="preserve">ISSA, Patricia Bougrine, Conférence régionale de l'AISS pour l'Afrique, 9-12 août 2005, p 5. Available at: http://www.issa.int/content/download/51396/944522/file/1bougrine.pdf </t>
  </si>
  <si>
    <t>Angola does not have any health insurance, such as social health insurance, private health insurance, or community-based health insurance. However, all large companies provide some health service coverage for their employees. The covered population may also extend to employees’ dependents and even employees of subcontractors. Health coverage is through on-site clinics, company-owned health facilities, or contracts with independent health facilities. USAID Angola Health System Assessment September 2010. Available at: http://www.healthsystems2020.org/files/2616_file_Angola_HSA_Report_Final_7_9_2010.pdf</t>
  </si>
  <si>
    <t>Oxford Policy Management, Anthony Hodges et al (2010) Etude sur l'état des lieux et les perspectives de protection sociale au Bénin,  Juillet 2010, p. 6.
Available at: http://www.socialsecurityextension.org/gimi/gess/RessShowRessource.do?ressourceId=23024</t>
  </si>
  <si>
    <t xml:space="preserve">ILO (2011). Une Revue des Dépenses et de la Performance de la Protection Sociale (SPER) au Burkina Faso - Mars 2011 
Available at: http://www.socialsecurityextension.org/gimi/gess/RessShowRessource.do?ressourceId=23050  
On constate une émergence des mutuelles de santé mais leur couverture reste limitée. Elle est estimée à moins de 1% de la population totale. </t>
  </si>
  <si>
    <t>Plateforme des promoteurs des mutuelles de santé au Cameroun (Promuscam): Pour la promotion et le développement des mutuelles de santé au Cameroun - 10 mars 2006.
Available at http://www.plateformecm.org/platefnews/plan-strategique-des-ms-au-cameroun.pdf, p 28.</t>
  </si>
  <si>
    <t>Centro de Informação em Protecção Social (CIPS) República de Cabo Verde – Protecção Social. Available at: http://www.cipsocial.org/images/downloads/ps-cabo-verde.pdf 
In 2006, the total number of beneficiaries of the Instituto Nacional de Previdência Social (INPS) was 180,818 out of a total population of 487,121 (Gustavo Picado).
Additional source : http://www.socialsecurityextension.org/gimi/gess/RessShowRessource.do?ressourceId=16212.</t>
  </si>
  <si>
    <t>Association africaine de l'économie et de la politique de la santé (AfHEA), Zohoré Olivier KOUDOU (2011). Accessibilité des services de santé en Afrique de l’Ouest : le cas de la Côte d’Ivoire - 15 -17 mars 2011. Available at: http://afhea.org/conference/conference2011/files/Presentations/Day%202/Parallel%20session%204/KOUDOU-Orale-Fr.pptx, p 5. 
En Côte d’Ivoire, sur une population de près de 20 millions, seul 1,22 % bénéficie des services d’assurance maladie (Banque mondiale, 2008).</t>
  </si>
  <si>
    <t>WHO, Health System profile Djibouti (2006). Available at: http://gis.emro.who.int/HealthSystemObservatory/PDF/Djibouti/Full%20Profile.pdf, p 52. 
It is estimated that only 30 percent of the population has access to the public health system.</t>
  </si>
  <si>
    <t>ILO (2009). ILO considerations on the social health insurance reform project in Egypt, June 2009. Available at: www.ilo.org/gimi/gess/RessFileDownload.do?ressourceId=14306, p 11 (Initial source : Hewitt Associates SA. 2008. Page 28.). 
The current coverage is 38.8 million persons as of 2008 equaling about half of the population.</t>
  </si>
  <si>
    <t>Fatma El-Zanaty et al (2008) Egypt Demographic Health Survey 2008. Concerns population aged 15-59.  Available at: http://www.measuredhs.com/pubs/pdf/FR220/FR220.pdf, p 278.</t>
  </si>
  <si>
    <t>African Development Bank Group. Annual report 2010. Available at: http://www.afdb.org/fileadmin/uploads/afdb/Documents/Publications/Chap%205%20-%20Activities%20of%20the%20Boards.pdf</t>
  </si>
  <si>
    <t>Ghana National Social Protection Strategy. Republic of Ghana, Ministry of employment and social welfare (MESW) (January 2012). See also Demographic and Health Surveys, Ghana Demographic Health Survey 2008, tables 3.8.1 and 3.8.2., Population aged 15-49. Available at: http://www.measuredhs.com/pubs/pdf/FR221/FR221.pdf, p 48-49</t>
  </si>
  <si>
    <t>Centre International de Développement et de Recherche (2011). Rapport d'activités 2010 Systèmes de santé et prévoyance sociale, Mai 2011. Available at: http://cidr.org/IMG/pdf/Rapport_d_activites_SSPS_2010.pdf, p 9.</t>
  </si>
  <si>
    <t>ILO (2010) Kenya Developing an integrated national social protection policy, September 2010. Available at: http://www.ilo.org/gimi/gess/RessFileDownload.do?ressourceId=19224, p 56.</t>
  </si>
  <si>
    <t>ISSA, Inke Mathauer et al (2011) Reaching universal coverage by means of social health insurance in Lesotho? Results and implications from a financial feasibility assessment in International Social Security Review Volume 64, Issue 2 April 2011.  Available at: http://onlinelibrary.wiley.com/doi/10.1111/j.1468-246X.2011.01392.x/pdf, p 54</t>
  </si>
  <si>
    <t>Madagascar Demographic Health Survey 2009. Tableau 3.10. Population aged 15-49.  Available at: http://www.measuredhs.com/pubs/pdf/FR236/FR236.pdf, p 52.</t>
  </si>
  <si>
    <t>Boubacar Doumbia (2009). Contribution des Mutuelles de Santé à l'accès des populations aux soins de santé de base au Mali: cas de la MIPROMA dans les quartiers de Magnambougou, Sogoniko et Sokorodji en Commune VI du district de Bamako - 2009.  Available at: http://www.socialsecurityextension.org/gimi/gess/RessShowRessource.do?ressourceId=19765, p 36.</t>
  </si>
  <si>
    <t>ILO (2008). Decent work and social protection in six countries: Umbrella paper - September 2008.  Available at: http://www.socialsecurityextension.org/gimi/gess/RessShowRessource.do?ressourceId=7157, p35.</t>
  </si>
  <si>
    <t>ILO (2008). Colloque : L'avenir de la protection sociale au Maroc - 9 et 10 juin 2008.  Available at: http://www.socialsecurityextension.org/gimi/gess/RessShowRessource.do?ressourceId=7332. 
L’AMO a été introduite il y a deux ans (début 2006). Aujourd’hui l’AMO couvrirait 8,5 millions de personnes soit un peu moins de 30% de la population marocaine (de 32 millions de personnes).</t>
  </si>
  <si>
    <t>Caisse Nationale d'Assurance Maladie, Salem Ould Mohamed El Mocta. Présentation de l'assurance maladie en Mauritanie et du rôle de la CNAM.  Available at: http://coopami.org/fr/countries/countries_partners/mauritania/projects/2011/pdf/2011012903.pdf. 
199 723 assurés dont 52 861 assurés principaux, soit près de 6% de la population.</t>
  </si>
  <si>
    <t>United Nations Development Programme, Mauritius Case Study: Local Ownership of the MDGs. Available at: http://europeandcis.undp.org/files/uploads/Milan/Mauritius%20Case%20Study_15Feb.pdf, p 1. Mauritius ranks in the top half of the 42 Small Island Developing States, as measured by GDP per capita and provides free and compulsory primary education and universal health care.</t>
  </si>
  <si>
    <t>Namibia Demographic and Health Survey 2006-07. Tables 13.11.1 and 13.11.2, Population aged 15-49. Available at: http://www.measuredhs.com/pubs/pdf/FR204/FR204c.pdf, pp. 183-184.</t>
  </si>
  <si>
    <t>ILO (2004). Etude de faisabilité d'une mutuelle de santé des fonctionnaires au Niger, Juin 2004, Valérie Schmitt-Diabaté.</t>
  </si>
  <si>
    <t>Nigeria Demographic and Health Survey 2008. Tables 3.8.1 and 3.8.2. Population aged 15-49. Available at: http://www.measuredhs.com/pubs/pdf/FR222/FR222.pdf, pp. 45-46.</t>
  </si>
  <si>
    <t xml:space="preserve">Ministry of Health. Available at: http://www.moh.gov.rw/index.php?option=com_docman&amp;task=doc_download&amp;gid=223&amp;Itemid=13. 
Participation in Mutuelles de Santé attained 91%. However according to the latest household survey Enquête Intégrale sur les conditions de vie des ménages 2010-2011, 69 per cent of the population is covered by health insurance in 2011. </t>
  </si>
  <si>
    <t>Demographic and Health Surveys (2008-2009). São Tomé e Príncipe Inquérito Demográfico e Sanitário (IDS STP 2008-2009). Tables 3.8.1 and 3.8.2. Population aged 15-49. Available at: http://www.measuredhs.com/pubs/pdf/FR233/FR233.pdf, p 46-48.</t>
  </si>
  <si>
    <t>0.8 per cent have insurance through an employer and 0.3 per cent other.</t>
  </si>
  <si>
    <t>Cellule d’Appui au Financement de la Santé et au Partenariat (CAFSP) (2010). Available at: http://www.healthsystems2020.org/files/2671_file_Senegal.ppt 
 Ministère de la Santé et de la Prévention (2007). Stratégie Nationale d’Extension de la Couverture du Risque Maladie des Sénégalais, Available at: http://www.coopami.org/fr/countries/other_countries/senegal/social_protection/pdf/strategienationale.pdf, p 12 (Source : CAFSP. 2007).</t>
  </si>
  <si>
    <t>Sierra Leone Demographic and Health Survey 2008. Available at: http://www.measuredhs.com/pubs/pdf/FR225/FR225.pdf, p 45. 
Health insurance is largely unknown in Sierra Leone; almost no one is covered by a health insurance scheme (data not shown).</t>
  </si>
  <si>
    <t xml:space="preserve">Pacific Health Summit (2010). Universal Health Coverage Discussion highlights from a 2010 Pacific Health Summit workshop. Available at: http://www.pacifichealthsummit.org/downloads/Innovation/UniversalHealthCoverage_DiscussionHighlights.PDF.
Most South Africans have universal access to primary healthcare and hospital services that is free at the point of service, though there is also a substantial private feefor-service system and about 16% of the population have health insurance. We have a public health system that for the most part does not charge; it has a means-tested fee structure, but for most users of the public system, services are free. </t>
  </si>
  <si>
    <t>Sudan statistical yearbook 2009. Table 22. Health insurance coverage by category of Beneficiaries for the years 2007 - 2009 all Sudan ( p. 266).  Available at: http://www.cbs.gov.sd/sites/default/files/Publications/Stat_book%20_2009.pdf</t>
  </si>
  <si>
    <t>Swaziland Demographic and Health Survey 2006-07.  Tables 12.9.1 and 12.9.2. Population aged 15-49.  Available at:  http://www.measuredhs.com/pubs/pdf/FR202/FR202.pdf, pp. 178-179.</t>
  </si>
  <si>
    <t>African Health Economics and Policy Association (AfHEA) (2010). Willingness to pay for Voluntary Health Insurance in Tanzania.  Available at: http://afhea.org/conference/conference2011/files/Presentations/Day%202/Parallel%20session%203/C3_PS03_11_pres04_Willingness%20to%20pay%20for%20Voluntary%20Health%20Insurance%20in%20Tanzania.ppt 
National coverage is low around 13% (Humba September, 2010). The aim being to reach 45 % by 2015 (Humba September, 2010).</t>
  </si>
  <si>
    <t>ILO, Global Extension of Social Security country profile.  Available at:  http://www.socialsecurityextension.org/gimi/gess/ShowCountryProfile.do?cid=447&amp;aid=2. 
Les mutuelles couvrent moins de 4 % de la population.</t>
  </si>
  <si>
    <t>The World Bank, République Tunisienne. Etude du secteur de la santé  (Mai 2006).  Available at: http://www.scribd.com/doc/20330057/Tunisie-Etude-du-Secteur-de-la-Sante-2006, p 12.</t>
  </si>
  <si>
    <t>Health Insurance Matrix for Selected sub-Saharan African Countries: Ethiopia, Ghana, Liberia, Nigeria, Kenya, Rwanda, Tanzania, and Uganda (2009). Available at:  http://www.healthsystems2020.org/content/resource/detail/2380/, p 33. 
Only 2 per cent of Ugandans currently have health insurance. The scheme is planning to increase coverage. 625 FINA in Greater Kampala.</t>
  </si>
  <si>
    <t>Community Health Insurance (Save for Health Uganda):  around 30,000 people enrolled in 10 schemes (2007 figures).</t>
  </si>
  <si>
    <t>Zambia Demographic and Health Survey 2007. Tables 3.8.1 and 3.8.2. Population aged 15-49. Available at:  http://www.measuredhs.com/pubs/pdf/FR211/FR211[revised-05-12-2009].pdf, pp. 47-48.</t>
  </si>
  <si>
    <t>Includes other employer based insurance, low cost and high cost prepayment scheme and other.</t>
  </si>
  <si>
    <t>United States Agency (2010)  International Development, Zimbabwe Health System Assesment 2010 - January 2011. Available at:  http://www.healthsystems2020.org/files/2812_file_Zimbabwe_Health_System_Assessment2010.pdf, p 16. 
Health insurance covers less than 1 percent of the population.</t>
  </si>
  <si>
    <t>Carribean Development Bank (2007). Living Conditions in Antigua and Barbuda: Poverty in a Services Economy in Transition,  August 2007. Table 7.28: Percentage Distribution of Population by Health Insurance Coverage by Per Capita Consumption Quintiles. Available at:   http://www.caribank.org/titanweb/cdb/webcms.nsf/0/63EA7172A19A6608042573D00061C3B3/$File/AntBarbCPAMainReport.pdf, p 110.</t>
  </si>
  <si>
    <t>Censo 2010 (Población total obtenida a partir del censo 40.117.096).</t>
  </si>
  <si>
    <t>The Economic Commission for Latin America (2007). Social Security Panel: Advances in coverage, quality and financing countries of the region: the Aruban experience, 4 to 6 December 2007. Available at:   http://www.eclac.org/celade/noticias/paginas/5/31915/WMarchenaTexto.pdf. 
Universal Healthcare Insurance (Social security): total coverage in 31 December 2003:  96.105 persons insured.</t>
  </si>
  <si>
    <t>ILO (1999). More than 140 million denied access to health care in Latin America and the Caribbean - November 1999, Table: Percentage of the population covered by social security in health (1995). Available at:  http://www.ilo.org/global/about-the-ilo/press-and-media-centre/press-releases/WCMS_007961/lang--en/index.htm#note2</t>
  </si>
  <si>
    <t>Government of Belize and the Caribbean Development Bank (2009), Country Poverty Assessment Final Report Volume 1. Main Report, pp. 83 and 204.</t>
  </si>
  <si>
    <t>Centro de Documentación e Información Bolivia (CEDIB). Plan de Extensión de Cobertura del Sistema de Seguridad Social Boliviano, Septiembre 2009. Available at:  http://www.cedib.org/leyes/ProyLeyPlanNalExencionCoberturaSeguridadSocial.pdf, pp. 5 and 39.</t>
  </si>
  <si>
    <t>Ministério de Saúde (2011). Leonor Maria Pacheco Santos, 27-29 June 2011 Available at: http://portal.saude.gov.br/portal/arquivos/pdf/NICE_Leonor.pdf, p 3.</t>
  </si>
  <si>
    <r>
      <t xml:space="preserve">Brazil </t>
    </r>
    <r>
      <rPr>
        <vertAlign val="superscript"/>
        <sz val="8"/>
        <rFont val="Calibri"/>
        <family val="2"/>
        <scheme val="minor"/>
      </rPr>
      <t>50</t>
    </r>
  </si>
  <si>
    <t>Chile. Government of Chile Fonasa statistical bulletin 2010-2011. Available at:  http://www.fonasa.cl/wps/wcm/connect/internet/sa-general/informacion+corporativa/estadisticas+institucionales/estadisticas+institucionales , accessed October 2012.</t>
  </si>
  <si>
    <r>
      <t xml:space="preserve">Vanuatu in </t>
    </r>
    <r>
      <rPr>
        <i/>
        <sz val="8"/>
        <rFont val="Calibri"/>
        <family val="2"/>
        <scheme val="minor"/>
      </rPr>
      <t xml:space="preserve">Social Security for All Men and Women A source book for extending social security coverage in Vanuatu: options and plans. </t>
    </r>
    <r>
      <rPr>
        <sz val="8"/>
        <rFont val="Calibri"/>
        <family val="2"/>
        <scheme val="minor"/>
      </rPr>
      <t>ILO Suva 2006. Available at:  http://www.ilo.org/wcmsp5/groups/public/---asia/---ro-bangkok/---ilo-suva/documents/publication/wcms_156320.pdf</t>
    </r>
  </si>
  <si>
    <t>Samoa Demographic and Health Survey 2009. Available at:  http://www.measuredhs.com/pubs/pdf/FR240/FR240.pdf, p 45. 
The vast majority of women and men age 15-49 (97 percent each) say that they are not covered by any type of health insurance scheme. Less than one percent of respondents are covered by social security, and about 1 percent was covered by insurance through their employer or by  privately purchased commercial insurance.</t>
  </si>
  <si>
    <t>USAID-funded Health Systems 20/20, Ukraine Health System Assessment 2011. Available at:   http://www.healthsystems2020.org/files/82461_file_Ukraine_HSA_Report__FINAL.pdf, p 23.</t>
  </si>
  <si>
    <t>Analytical Support on the Socio-Economic Impact on the Social protection Reforms. Oguz Karadeniz (2009). Annual National Report 2009: Pensions, Health and Long-term Care - May 2009. Available at:  http://www.socialprotection.eu/files_db/394/asisp_ANR09_Turkey.pdf, p 33. 
 19% of the population did not have any health insurance.</t>
  </si>
  <si>
    <t>Analytical Support on the Socio-Economic Impact on the Social protection Reforms. Drenka Vukovic et al (2010) Annual National Report 2010: Pensions, Health and Long-term Care - May 2010. Available at:  http://www.socialprotection.eu/files_db/910/asisp_2010_Serbia.pdf, p 18. 
According to the data of 31 December 2009, mandatory health insurance covered 6.78million insured. They included 2.95 million employed persons, representing 43.6% of the total number of insured, and 1.84 million pensioners (27.14%). Funds for health insurance of 1.2 million persons or 17.83% (for unemployed, refugees, internally displaced persons and others) are provided by the budget (Republic Fund of Health Insurance, 2010).</t>
  </si>
  <si>
    <t>Analytical Support on the Socio-Economic Impact on the Social protection Reforms. Constantin Zaman (2009) Annual National Report 2009. Pensions, Health and Long-term Care - May 2009. Available at:  http://www.socialprotection.eu/files_db/364/asisp_ANR09_Romania.pdf, p 18. 
Uninsured persons, which represent about 5.7% of population (EC, 2009)</t>
  </si>
  <si>
    <t>World Health Organisation. Rifat Atun (2008) Moldova Health system review 2008. Table 3.2 Health insurance coverage rates by group, 2004. Available at:  http://www.euro.who.int/__data/assets/pdf_file/0004/95161/E91756.pdf, pp. 41 and 51 (Original source:  Government of the Republic of Moldova and World Bank 2006). Voluntary health insurance has played a very minor role in health financing in Moldova: the collected premiums were approximately 0.7% of health care funds in 2004 and the number of persons insured was less than 57 000, or 1.7% of the total population (Shishkin et al. 2006).</t>
  </si>
  <si>
    <t>World Bank, Mariapia Mendola et Al (2007) The Impoverishing Effect of Adverse Health Events: Evidence from the Western Balkans. Table 1 Self-reported morbidity and healthcare utilization by age and gender (percentage), Available at:  http://elibrary.worldbank.org/doi/pdf/10.1596/1813-9450-4444. 
95% of Montenegrin households are covered by health insurance.</t>
  </si>
  <si>
    <t>Analytical Support on the Socio-Economic Impact on the Social protection Reforms. Noel Greene (2009) Annual National Report 2009:  Pensions, Health and Long-term Care - May 2009. Available at: http://www.socialprotection.eu/files_db/335/asisp_ANR09_Malta.pdf, p 8. 
The Maltese health care system is based on the principles of equity and solidarity with universal coverage. As in most modern health care systems the Maltese system faces the twin challenges of improving quality and accessibility to health care within existing financial resources. The model of health provision is a Western European model, with many features which are familiar within for example the UK NHS system, with which there are historic links, such as the expansion of primary and community care and delivering care closer to patients and their families. Around 20% of the population has private health insurance.</t>
  </si>
  <si>
    <t>European Commission. Maria Donevska et Al (2007). Social Protection and Social Inclusion in the former Yugoslav Republic of Macedonia 2007 - October 2007, Available at: http://www.iut.nu/Literature/Macedonia_SocialProtection_2007.pdf, p 149. 
Insurance coverage encompasses nearly the entire population. The numbers of insured persons is increasing. Accordingly, in 2006, 1,938,760 insured people were registered, but it is estimated that at present approximately 150,000 citizens of the former Yugoslav Republic of Macedonia are for one reason or another not covered by social health insurance.</t>
  </si>
  <si>
    <t>Analytical Support on the Socio-Economic Impact on the Social protection Reforms. Peter B. Gross et Al (2009) Annual National Report 2009:  Pensions, Health and Long-term Care - May 2009. Available at: http://www.socialprotection.eu/files_db/311/asisp_ANR09_Lithuania.pdf, p 19. 
The SPF estimates that approximately 95-96% of the population are insured, though 53.1% of the population are insured by the state through the state budget’s subsidy to the SPF.</t>
  </si>
  <si>
    <t>Analytical Support on the Socio-Economic Impact on the Social protection Reforms. Bernhard Zaglmayer (2010) Annual National Report 2009:  Pensions, Health and Long-term Care - May 2010. Available at:  http://www.socialprotection.eu/files_db/899/asisp_ANR10_Liechtenstein.pdf, p 14. 
Every person residing or working in Liechtenstein is subject to mandatory health insurance. In 2008, 36,014 persons were covered by the Liechtenstein health care system, of which ca. 95% are residing in Liechtenstein.</t>
  </si>
  <si>
    <t>World Health Organisation, Ellie Tragakes et Al (2008) Latvia Health system review 2008. Available at: http://www.euro.who.int/__data/assets/pdf_file/0003/95124/E91375.pdf, p 84.</t>
  </si>
  <si>
    <t>World Health Organisation, Ke Xu, et Al (2009) Access to health care and the financial burden of out of the pocket health payments in Latvia - November 2009. Available at:  http://www.who.int/health_financing/documents/pb_e_09_1-oopslat.pdf, p 8. 
Latvia reached universal population coverage by national health insurance, but around 30% of people still cannot access health care when they need it mainly due to financial reasons.</t>
  </si>
  <si>
    <t>Analytical Support on the Socio-Economic Impact on the Social protection Reforms. Nada Bodiroga-Vukobrat (2009) Annual National Report 2009: Pensions, Health and Long-term Care - May 2009. Available at:  http://www.socialprotection.eu/files_db/280/asisp_ANR09_Croatia.pdf, p 19. 
Actually, almost the entire population is covered by obligatory medical insurance, which is visible form the data that about 97% of the population are insured, where non-insurance is mostly a consequence of disregarding deadlines for registration with the HZZO, often applying to persons working temporarily abroad who have not regulated their status in Croatia.</t>
  </si>
  <si>
    <t>Analytical Support on the Socio-Economic Impact on the Social protection Reforms, Dimitar Iliev et Al (2010) Annual National Report 2010: Pensions, Health and Long-term Care - May 2010. Available at: http://www.socialprotection.eu/files_db/885/asisp_ANR10_Bulgaria.pdf, p 11. 
The trend of growth in the number and relative share of compulsory health-insured persons (CHI) registered with GPs remains the same as in the previous years – 6,660,335 or 87.6% of the population (for 2008 – 6,647,084 or 87.0%12). In 2009 health-insured are 6,270,000 persons.</t>
  </si>
  <si>
    <t>World Bank, Mariapia Mendola et Al (2007) The Impoverishing Effect of Adverse Health Events: Evidence from the Western Balkans. Table 1 Self-reported morbidity and healthcare utilization by age and gender (percentage). Available at:  http://elibrary.worldbank.org/doi/pdf/10.1596/1813-9450-4444 , pp. 6 and 8.</t>
  </si>
  <si>
    <t>World Health Organisation (2008) Health Systems in Transition 2008. Belarus Health system review. Available at:  http://www.euro.who.int/__data/assets/pdf_file/0010/91486/E92096.pdf 
The Belarusian health system aims to provide the entire population with universal access to care, which is free at the point of us.</t>
  </si>
  <si>
    <t>Albania Demographic and health survey 2008-2009. Table 13.13.1 and 13.13.2: Health insurance coverage, population aged 15-49. Available at:  http://www.measuredhs.com/pubs/pdf/FR230/FR230.pdf, pp 238-240.</t>
  </si>
  <si>
    <t>German Agency for Technical Cooperation, German Development Corporation (2005) Towards a national health insurance system in Yemen - November 2005. Available at:   http://www.socialhealthprotection.org/pdf/en-health-insurance-assessments-ye.pdf, p 19 (original sources: World Bank 1990, WHO 2005a, World Bank 2005a, World Bank 2005b, Fairbank 2005, MoPH&amp;P 2005a).</t>
  </si>
  <si>
    <t>World Health Organisation, Health system Profile Palestine 2006, Table 6-4 Population coverage by source. Available at:  http://gis.emro.who.int/HealthSystemObservatory/PDF/Palestine/Full%20Profile.pdf, p 20. (Original source: MOH (Health Insurance dep.).  
Including 150,253 families with a free emergency insurance.</t>
  </si>
  <si>
    <t>Vietnam Social Securities and Health Insurance Department - Ministry of Health, Joint Annual Health Review 2011, pp 112-113.  Available at:  http://jahr.org.vn/downloads/JAHR2011_FullversionEN_20-9-2011.pdf.</t>
  </si>
  <si>
    <t>Ministry of Public Health of the Republic of Uzbekistan. Available at: http://www.gov.uz/ru/helpinfo/healthcare/</t>
  </si>
  <si>
    <t>The Abu Dhabi Government. Available at:  http://www.abudhabi.ae/egovPoolPortal_WAR/appmanager/ADeGP/Citizen?_nfpb=true&amp;_pageLabel=p1186&amp;did=133720&amp;lang=en</t>
  </si>
  <si>
    <t>ILO (2008) Social Security in Sri Lanka: Towards a social security floor as a new foundation for the system ? September 2008. Available at:  http://www.ilo.org/gimi/gess/RessShowRessource.do?ressourceId=6891, p 5. 
Sri Lanka has one of the most developed social security systems in the Region with a universal health care system covering 100% of the population.</t>
  </si>
  <si>
    <t>Asian Development Bank (2011) Updating and Improving the Social Protection Index, Singapore Country Report - September 2011</t>
  </si>
  <si>
    <t>World Health Organisation, Health system profile Qatar 2006. Available at: http://gis.emro.who.int/HealthSystemObservatory/PDF/Qatar/Full%20Profile.pdf, p 42. 
Access and coverage : Owing to the small size of the country and the resources available, access to health care is Universal.</t>
  </si>
  <si>
    <t>Senate of the Philippines, PhilHealth at a Glance (November 2009). Table 1. NHIP Membership by Sector (in millions).  Available at: http://www.senate.gov.ph/publications/AG%202009-01%20-%20PhilHealth.pdf, p 1.  
According to PHIC estimates, 77 million (or 82 percent) of the 92 million Filipinos are covered by PhilHealth as of March 2009.</t>
  </si>
  <si>
    <t>Asian Development Bank, Social Protection Strategy Development Study. Available at: http://www.adb.org/Documents/Reports/Consultant/37008-PAK/vol1/chap2.pdf, p 21. The Employees Social Security Institutions. Provincial bodies (ESSIs) that provide health services and some cash benefits. In 2007, the ESSIs cover only 850,000.</t>
  </si>
  <si>
    <t>Bocconi University, Sania Nishtar (2010) Pakistan: Potential to achieve universal coverage for health. Population receiving coverage for health (percentage) Available at: http://www.cergas.unibocconi.it/wps/allegatiCTP/Nishtar_Heartfile.pdf</t>
  </si>
  <si>
    <t>World Health Organisation Regional Health Systems Observatory- EMRO. Available at:  http://gis.emro.who.int/HealthSystemObservatory/PDF/Oman/Health%20service%20delivery.pdf, p 45. 
Service Coverage: The Ministry’s health services are almost universally accessible. Except for coverage of people with access to safe drinking water (75%) not within MoH jurisdiction, almost all health care components have reached nearly 100% coverage. See, Population with access to health services.</t>
  </si>
  <si>
    <t>Asian Development Bank (2011) Updating and Improving the Social Protection Index, Mongolia Country Report 2011, 81.9 percent of the total population or 2267.6 thousand are covered by health insurance.</t>
  </si>
  <si>
    <t>Ministry of Finance and Treasury (2011), Expression of Interest for the Implementation and Management of a Universal Health Insurance Scheme for All Maldivians - 20 October 2011 p 2. Available at:  http://www.finance.gov.mv/v1/uploadedcontent/posts/Post443-No__IUL_13K132011_233.pdf. 
As of October 2011, Madhana covered another 97,500 people, which is about 30% of the country’s population, within about two years of its existence.</t>
  </si>
  <si>
    <t xml:space="preserve">Central Administration of Statistics, Living conditions survey 2007. Table 21 Distribution of residents according to whether benefiting from health insurance  and Table 25a Distribution of residents benefiting from any type of health insurance according to type of health insurance and sex. Available at:  http://www.cas.gov.lb/images/PDFs/Living%20conditions%20survey%202007.zip, pp 152 and 158. </t>
  </si>
  <si>
    <t>World Bank, Community-Based Health Insurance in Lao P.D.R. - November 2010. Available at:  http://www-wds.worldbank.org/external/default/WDSContentServer/WDSP/IB/2010/12/22/000334955_20101222023815/Rendered/PDF/585770WP0CBHI01BOX353808B01English1.pdf, pp 1-2. 
Community-based health insurance (CBHI) is one of the main risk-protection schemes in the country and targets the informal workforce. Other health protection schemes include the Civil Servants’ Scheme (CSS), Social Health Insurance (SHI) for private and state-owned enterprises and health equity funds (HEFs) for poor households. (Original source: MOH, 2009; SSO database, SSO Jan 2009; CSS/SASS databases, 2009; HEF 2009 annual report, MOH 2010). CSS 6.3%, SHI 1.5%, CBHI 1.7%, HEF 2.1%.</t>
  </si>
  <si>
    <t>World Bank (2008) Good Practices in Health Financing Lessons from Reforms in Low- and Middle-Income Countries, http://siteresources.worldbank.org/INTHSD/Resources/376278-1202320704235/GoodPracticesHealthFinancing.pdf, p 279</t>
  </si>
  <si>
    <t>World Health Organisation, Health System profile Kuwait 2006. Available at: http://gis.emro.who.int/HealthSystemObservatory/PDF/Kuwait/Full%20Profile.pdf, p 49. 
Owing to the small size of the country and the resources available, access to health care is universal. There is 100% access to P.H care. In each area in Kuwait, there is a health center.</t>
  </si>
  <si>
    <t xml:space="preserve">Asian Development Bank (2011) Updating and Improving the Social Protection Index, The Korean Country Report. As of December 2009, the NHI covers 96.7% of the population (48.62 million) and the rest 3.3% (1.68 million) of the population were covered by the Health Assistance Program, a non-contributory program for the poor. </t>
  </si>
  <si>
    <t>World Health Organisation, Yara Halasa (2008) Mapping Health Care Financing in Jordan, March 2008. Percent of Population Formally Covered, by Health Insurance Schemes. Available at:  http://gis.emro.who.int/HealthSystemObservatory/PDF/Health%20Care%20Financing/Mapping%20Health%20Care%20Financing%20-Jordan.pdf, p 9.</t>
  </si>
  <si>
    <t>Deutsche Gesellschaft für Technische Zusammenarbeit (GTZ) (2005). Towards a national health insurance system in Yemen - November 2005. Available at: http://www.socialhealthprotection.org/pdf/en-health-insurance-assessments-ye.pdf, p 85. 
In the Islamic Republic of Iran, coverage by social health insurance is almost 90 % of the total population. However, the recent national health account analysis and studies on catastrophic spending have showed an increasing inequity in health spending as 53 % of total spending is born by households and that 2 % of households are suffering from catastrophic spending. The reform program is focusing on reducing inequity, on increasing government spending on health and on achieving universal coverage.</t>
  </si>
  <si>
    <t xml:space="preserve">Organisation for Economic Co-operation and Development (OECD), OECD Health Data 2010 October, Health - Social protection. Available at: http://stats.oecd.org/index.aspx?DataSetCode=HEALTH_STAT </t>
  </si>
  <si>
    <t>ANS, Agência Nacional da Saúde.  In Brazil, most people count on the Brazilian National Health System (SUS), as they cannot afford private health care services. As the access to the public health system is free of charge, that is, anybody can use the public health service, there is no percentage of the population that is not covered. This does not mean that there are no problems related to the accessibility or availability of health goods and services, as we will see below. The private health insurance plans covered 21.1% of the whole population in 2008.</t>
  </si>
  <si>
    <t>Demographic and Health Surveys, Encuesta Nacional de Demografía y Salud 2010 Colombia. Cuadro 14.1.1. Available at: http://www.measuredhs.com/pubs/pdf/FR246/FR246.pdf, p 400-402 (EPS - contributivo : 40.4%, EPS subsidiado : 44.2%).</t>
  </si>
  <si>
    <t>Caja Costarricense de Seguro Social, Costa Rica Indicadores de Seguridad Social 2005 - 2009 - Octubre del 2010. Available at:  http://portal.ccss.sa.cr/portal/page/portal/Direccion_Actuarial/Indicadores/Tab1/INDICAD-%202009.doc, p 3</t>
  </si>
  <si>
    <t>Carribean Development Bank (2010) Country Poverty Assessment Dominica 2008/2009. Available at:  http://www.caribank.org/titanweb/cdb/webcms.nsf/0/ACFD2519B736DA5A0425785C005A6513/$File/Dominica+CPA+-+Main+Report+Final+(Submitted).pdf, p 160. 
Only 13.4% of respondents reported being covered by health insurance.</t>
  </si>
  <si>
    <t>Demographic and Health Surveys, República Dominicana Encuesta Nacional de Demografía y Salud 2007, Cuadro 16.17. Available at: http://www.measuredhs.com/pubs/pdf/FR205/FR205.pdf, p 367.</t>
  </si>
  <si>
    <t>ILO GESS. SIEH-ENEMDU December 2009. Available at:  http://www.socialsecurityextension.org/gimi/gess/RessFileDownload.do?ressourceId=24804</t>
  </si>
  <si>
    <t>National household survey, EPMH 2009. Detailed results available online. Available at:  http://www.social-protection.org/gimi/gess/RessFileDownload.do?ressourceId=24802</t>
  </si>
  <si>
    <t>Carribean Development Bank, Country Poverty Assessment: Grenada, Carriacou and Petit Martinique 2007/08. Available at: http://www.caribank.org/titanweb/cdb/webcms.nsf/0/A631F5AE1015996E042577460040CA64/$File/Grenada+CPA+-+Vol++1+Main+Report+_Submitted_.pdf, pp 90-91 (Table 9.13: Insurance Coverage Status by sex and quintiles (Percent)).</t>
  </si>
  <si>
    <t>Programa de las Naciones Unidas para el Desarrollo, Walter Flores (2008) El systema de salud en Guatemala : hacia dónde vamos 2008. Available at:  http://www.socialsecurityextension.org/gimi/gess/ShowTheme.do?tid=2705#00, p 34</t>
  </si>
  <si>
    <t>Guyana Demographic and Health Survey 2009. Population aged 15-49. Tables 3.8.1 and 3.8.2. Available at: http://www.measuredhs.com/pubs/pdf/FR232/FR232.pdf, pp 44-46.</t>
  </si>
  <si>
    <t>L’Institut Haïtien de Statistique et d’Informatique (IHSI). Enquête sur les conditions de vie en Haïti ECVH2001. Tableau 4.10.1. Taux de couverture assurance-santé de la population par milieu de résidence. Available at: http://www.ihsi.ht/pdf/ecvh/ECVHVolumeI/sante.pdf, p 227.</t>
  </si>
  <si>
    <t>Demographic and Health Surveys. Honduras Encuesta Nacional de Demografía y Salud ENDESA 2005-2006, Cuadro 15.1: Afiliación de la población a seguros de salud. Available at: http://www.measuredhs.com/pubs/pdf/FR189/FR189.pdf, p 263-265.</t>
  </si>
  <si>
    <t>International Online Medical Council. Paul Andrew Bourne (2009) Health insurance coverage in Jamaica: Multivariate Analyses using two cross-sectional survey data for 2002 and 2007. Table 6:  Health insurance coverage by area of residence 2007. Available at:  http://www.iomcworld.com/ijcrimph/files/v01-n08-01.pdf, p 212</t>
  </si>
  <si>
    <t>Encuesta Nacional de Hogares sobre Medición de Nivel de Vida 2005 (EMNV), Esta beneficiado por algún seguro de salud Nicaragua.  Available at: http://www.socialsecurityextension.org/gimi/gess/RessFileDownload.do?ressourceId=24801</t>
  </si>
  <si>
    <t>Encuesta de Niveles de Vida 2008. Health social protection coverage (population aged 15 years old and over, public and private). Available at:  http://www.socialsecurityextension.org/gimi/gess/RessFileDownload.do?ressourceId=23846</t>
  </si>
  <si>
    <t>La Dirección General de Estadística, Encuestas y Censos, Encuesta Permanente de Hogares 2009. Cuadro 22: Población total por área de residencia, según tipo de seguro médico (percentage). Available at:  http://www.dgeec.gov.py/Publicaciones/Biblioteca/EPH2009_PRINCIPALES%20RESULTADOS%20POR%20DPTO/EPH_09_TOTAL_PAIS.pdf, p 41.</t>
  </si>
  <si>
    <t>Instituto Nacional de Estadística e Informática. Condiciones de Vida y Pobreza - ENAHO 2010, Módulo 4 - salud. Available at:  http://www.inei.gob.pe/srienaho/enaho2010.htm. 
El sistemade prestaciones de salud alcual ud. Esta afiliado actualmente es: (Acepte una o más alternativas)1 Essalud (antes IPSS), 2 Seguro privado de salud, 3 Entidad prestadora de salud,4 Seguro de FF.AA. / Policiales, 5 Seguro Integral de Salud, 6 Seguro universitario, 7 Seguro escolar privado, 8 Otro, 9 No está afiliado</t>
  </si>
  <si>
    <t>Carribean Development Bank, Country poverty assessment (2009): Saint Kitts and nevis 2007/08 Living conditions in a Caribbean small island developing state, August 2009.  Table 9.11: Insurance coverage status by sexe and quintiles (percent). Available at:  http://www.caribank.org/titanweb/cdb/webcms.nsf/0/AF1D74045CED27D10425764F0047BD30/$File/St.Kitts+and+Nevis+CPA+-+Vol.+1+Final+Report.pdf, p 111.</t>
  </si>
  <si>
    <t>ILO (2003) Issues related to universal health care coverage in Saint Lucia - September 2003. Available at: http://www.socialsecurityextension.org/gimi/gess/RessShowRessource.do?ressourceId=8398, p 5.</t>
  </si>
  <si>
    <t>The Economic Commission for Latin America, Saint Vincent and The Grenadines Country poverty assessment 2007/08,  Living conditions in a Caribbean small island developing state, Table 9.11 : Insurance coverage status by sex and quintles (percent). Available at:  http://www.eclac.cl/portofspain/noticias/paginas/0/40340/4_CPA_SVG_CPA_-_FINAL_REPORT__Vol_1__Revised.pdf, p 102.</t>
  </si>
  <si>
    <t>Instituto Nacional de Estadística (INE), Uruguay en cifras 2011. Encuesta Continua de Hogares - Población urbana, p 42. Available at: http://www.ine.gub.uy/biblioteca/uruguayencifras2011/Uruguay%20en%20cifras%202011%20-%2004%20-%20Salud.pdf</t>
  </si>
  <si>
    <r>
      <t xml:space="preserve">Uruguay </t>
    </r>
    <r>
      <rPr>
        <vertAlign val="superscript"/>
        <sz val="8"/>
        <rFont val="Calibri"/>
        <family val="2"/>
        <scheme val="minor"/>
      </rPr>
      <t>72</t>
    </r>
  </si>
  <si>
    <t xml:space="preserve">Venezuela </t>
  </si>
  <si>
    <r>
      <t xml:space="preserve">Saint Vincent and the Grenadines </t>
    </r>
    <r>
      <rPr>
        <vertAlign val="superscript"/>
        <sz val="8"/>
        <rFont val="Calibri"/>
        <family val="2"/>
        <scheme val="minor"/>
      </rPr>
      <t>71</t>
    </r>
  </si>
  <si>
    <r>
      <t xml:space="preserve">United States </t>
    </r>
    <r>
      <rPr>
        <vertAlign val="superscript"/>
        <sz val="8"/>
        <rFont val="Calibri"/>
        <family val="2"/>
        <scheme val="minor"/>
      </rPr>
      <t>53</t>
    </r>
  </si>
  <si>
    <r>
      <t xml:space="preserve">Saint Lucia </t>
    </r>
    <r>
      <rPr>
        <vertAlign val="superscript"/>
        <sz val="8"/>
        <rFont val="Calibri"/>
        <family val="2"/>
        <scheme val="minor"/>
      </rPr>
      <t>70</t>
    </r>
  </si>
  <si>
    <r>
      <t xml:space="preserve">Saint Kitts and Nevis </t>
    </r>
    <r>
      <rPr>
        <vertAlign val="superscript"/>
        <sz val="8"/>
        <rFont val="Calibri"/>
        <family val="2"/>
        <scheme val="minor"/>
      </rPr>
      <t>69</t>
    </r>
  </si>
  <si>
    <r>
      <t xml:space="preserve">Peru </t>
    </r>
    <r>
      <rPr>
        <vertAlign val="superscript"/>
        <sz val="8"/>
        <rFont val="Calibri"/>
        <family val="2"/>
        <scheme val="minor"/>
      </rPr>
      <t>68</t>
    </r>
  </si>
  <si>
    <r>
      <t>Paraguay</t>
    </r>
    <r>
      <rPr>
        <vertAlign val="superscript"/>
        <sz val="8"/>
        <rFont val="Calibri"/>
        <family val="2"/>
        <scheme val="minor"/>
      </rPr>
      <t xml:space="preserve"> 67</t>
    </r>
  </si>
  <si>
    <r>
      <t xml:space="preserve">Panama </t>
    </r>
    <r>
      <rPr>
        <vertAlign val="superscript"/>
        <sz val="8"/>
        <rFont val="Calibri"/>
        <family val="2"/>
        <scheme val="minor"/>
      </rPr>
      <t>66</t>
    </r>
  </si>
  <si>
    <r>
      <t xml:space="preserve">Nicaragua </t>
    </r>
    <r>
      <rPr>
        <vertAlign val="superscript"/>
        <sz val="8"/>
        <rFont val="Calibri"/>
        <family val="2"/>
        <scheme val="minor"/>
      </rPr>
      <t>65</t>
    </r>
  </si>
  <si>
    <r>
      <t xml:space="preserve">Mexico </t>
    </r>
    <r>
      <rPr>
        <vertAlign val="superscript"/>
        <sz val="8"/>
        <rFont val="Calibri"/>
        <family val="2"/>
        <scheme val="minor"/>
      </rPr>
      <t>64</t>
    </r>
  </si>
  <si>
    <r>
      <t xml:space="preserve">Honduras </t>
    </r>
    <r>
      <rPr>
        <vertAlign val="superscript"/>
        <sz val="8"/>
        <rFont val="Calibri"/>
        <family val="2"/>
        <scheme val="minor"/>
      </rPr>
      <t>63</t>
    </r>
  </si>
  <si>
    <r>
      <t xml:space="preserve">Haiti </t>
    </r>
    <r>
      <rPr>
        <vertAlign val="superscript"/>
        <sz val="8"/>
        <rFont val="Calibri"/>
        <family val="2"/>
        <scheme val="minor"/>
      </rPr>
      <t>62</t>
    </r>
  </si>
  <si>
    <r>
      <t xml:space="preserve">Guyana </t>
    </r>
    <r>
      <rPr>
        <vertAlign val="superscript"/>
        <sz val="8"/>
        <rFont val="Calibri"/>
        <family val="2"/>
        <scheme val="minor"/>
      </rPr>
      <t>61</t>
    </r>
  </si>
  <si>
    <r>
      <t xml:space="preserve">Guatemala </t>
    </r>
    <r>
      <rPr>
        <vertAlign val="superscript"/>
        <sz val="8"/>
        <rFont val="Calibri"/>
        <family val="2"/>
        <scheme val="minor"/>
      </rPr>
      <t>60</t>
    </r>
  </si>
  <si>
    <r>
      <t xml:space="preserve">Grenada </t>
    </r>
    <r>
      <rPr>
        <vertAlign val="superscript"/>
        <sz val="8"/>
        <rFont val="Calibri"/>
        <family val="2"/>
        <scheme val="minor"/>
      </rPr>
      <t>59</t>
    </r>
  </si>
  <si>
    <r>
      <t xml:space="preserve">El Salvador </t>
    </r>
    <r>
      <rPr>
        <vertAlign val="superscript"/>
        <sz val="8"/>
        <rFont val="Calibri"/>
        <family val="2"/>
        <scheme val="minor"/>
      </rPr>
      <t>58</t>
    </r>
  </si>
  <si>
    <r>
      <t xml:space="preserve">Ecuador </t>
    </r>
    <r>
      <rPr>
        <vertAlign val="superscript"/>
        <sz val="8"/>
        <rFont val="Calibri"/>
        <family val="2"/>
        <scheme val="minor"/>
      </rPr>
      <t>57</t>
    </r>
  </si>
  <si>
    <t xml:space="preserve">World Health Organisation (2009). Armenia Health System Performance Assessment 2009. Available at:  http://www.euro.who.int/__data/assets/pdf_file/0020/103385/E92994.pdf, p81. </t>
  </si>
  <si>
    <t>Azerbaijan Demographic and Health Survey 2006. Available at:  http://www.measuredhs.com/pubs/pdf/FR195/FR195.pdf, p 179. 
Less than 1 percent of women and 5 percent of men have any type of health insurance. Most insurance is provided by an employer (data not shown).</t>
  </si>
  <si>
    <t>World Health Organisation (2007) Health Sytem Profile Bahrain 2007, Table 6-4 Population coverage by source. Available at:  http://gis.emro.who.int/HealthSystemObservatory/PDF/Bahrain/Full%20Profile.pdf, pp 37-38. Original Source: Ministry of Health, Directorate of Finance, 2006.</t>
  </si>
  <si>
    <t>Halcrow China Limited (2005) Social Protection Index for Committed Poverty Reduction, Blangladeh Country Report - February 2005. Table 5.5. Bangladesh: Coverage of Major social protection programmes by target group, 2002-03.</t>
  </si>
  <si>
    <t>National Statistics Bureau, Statistical Yearbook 2010. Available at:  http://www.nsb.gov.bt/pub/syb/syb2010.pdf, p 20. Table 2.1 Summary of the health facilities and personnel, Bhutan 2005-2009.</t>
  </si>
  <si>
    <t xml:space="preserve">The United Nations Economic and Social Commission for Asia and the Pacific (ESCAP). </t>
  </si>
  <si>
    <t>Cambodia Towards a Social Protection Strategy for the Poor and Vulnerable (2011). Annex 3. Additional Tables - Inventory of existing interventions for Cambodia, p 134. NSSF employment injury coverage 350000 workers in December 2009, Health Equity Funds 3168883 people living under the poverty line in 2008, Community-Based Health Insurance 122829 people in 2009.</t>
  </si>
  <si>
    <t>Asian Development Bank (2011) Revised Social Protection Index for Committed Poverty Reduction, China Country Report, May 2011 Table S4. Beneficiaries of Social Protection, p 34, Beneficiaries from New Rural Cooperative Medical Scheme in 2010: 836000 Thousands, Beneficiaries from Medical Insurance in Urban Areas in 2010: 457820 Thousands.</t>
  </si>
  <si>
    <t>Social Welfare Services, Ministry of Labour and Social Insurance, National Strategy Report on Social Protection and Social Inclusion 2008-2010 (NSR Cyprus). Available at: http://www.socialprotection.eu/files_db/225/NSR_SP-SI_08.10.08_en_version_final.pdf, p 81. 
The percentage of persons covered free of charge by the public health services is estimated at 65-70% of the total population. A population percentage of 5-10% has to pay 50% of charges for in-hospital treatment, depending on family income.</t>
  </si>
  <si>
    <t>World Health Organisation, Tata Chanturidze et al (2009) Health Systems in Transition, Georgia Health system review 2009. Available at:  http://www.euro.who.int/__data/assets/pdf_file/0003/85530/E93714.pdf, p 92. 
In 2008, voluntary health insurance (VHI) was purchased for 808 501 people living below the poverty line in Georgia, while 235 969 were insured through their public and private employers and 28 296 had voluntary insurance. This means that 1 072 766 individuals, approximately one-quarter of the population had insurance coverage of any type (MoLHSA 2009a).</t>
  </si>
  <si>
    <t xml:space="preserve">ILO (2010) Social protection floor initiative SPF country brief: India, August 2010.  Available at:  http://www.socialsecurityextension.org/gimi/gess/RessShowRessource.do?ressourceId=18503, p 3. 
Coverage has progressed from 2 states at the outset to 26 states by May 2010, with enrollment reaching about 56 million people. </t>
  </si>
  <si>
    <t>ILO (2009) India's Report on Health Micro-Insurance Schemes: Diversity, innovations and trends, A national review 2009.  Available at:  http://www.socialsecurityextension.org/gimi/gess/RessShowRessource.do?ressourceId=16812, pp 21-22.</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</si>
</sst>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
    <numFmt numFmtId="165" formatCode="0.0000000000000000%"/>
  </numFmts>
  <fonts count="31" x14ac:knownFonts="1">
    <font>
      <sz val="10"/>
      <color theme="1"/>
      <name val="Calibri"/>
      <family val="2"/>
    </font>
    <font>
      <u/>
      <sz val="10"/>
      <color theme="10"/>
      <name val="Calibri"/>
      <family val="2"/>
    </font>
    <font>
      <sz val="10"/>
      <color theme="1"/>
      <name val="Calibri"/>
      <family val="2"/>
    </font>
    <font>
      <sz val="8"/>
      <name val="Arial"/>
      <family val="2"/>
    </font>
    <font>
      <sz val="10"/>
      <name val="Arial"/>
      <family val="2"/>
    </font>
    <font>
      <sz val="8"/>
      <name val="Calibri"/>
      <family val="2"/>
      <scheme val="minor"/>
    </font>
    <font>
      <sz val="7"/>
      <name val="Calibri"/>
      <family val="2"/>
      <scheme val="minor"/>
    </font>
    <font>
      <sz val="7"/>
      <color theme="1"/>
      <name val="Calibri"/>
      <family val="2"/>
      <scheme val="minor"/>
    </font>
    <font>
      <b/>
      <sz val="7"/>
      <color theme="0"/>
      <name val="Calibri"/>
      <family val="2"/>
      <scheme val="minor"/>
    </font>
    <font>
      <b/>
      <sz val="7"/>
      <color theme="2" tint="-0.749992370372631"/>
      <name val="Calibri"/>
      <family val="2"/>
      <scheme val="minor"/>
    </font>
    <font>
      <sz val="7"/>
      <color theme="2" tint="-0.749992370372631"/>
      <name val="Calibri"/>
      <family val="2"/>
      <scheme val="minor"/>
    </font>
    <font>
      <b/>
      <sz val="11"/>
      <color theme="0"/>
      <name val="Calibri"/>
      <family val="2"/>
      <scheme val="minor"/>
    </font>
    <font>
      <sz val="11"/>
      <color theme="0"/>
      <name val="Calibri"/>
      <family val="2"/>
      <scheme val="minor"/>
    </font>
    <font>
      <b/>
      <sz val="8"/>
      <color indexed="9"/>
      <name val="Calibri"/>
      <family val="2"/>
      <scheme val="minor"/>
    </font>
    <font>
      <sz val="8"/>
      <color theme="1"/>
      <name val="Calibri"/>
      <family val="2"/>
      <scheme val="minor"/>
    </font>
    <font>
      <sz val="8"/>
      <color theme="0"/>
      <name val="Calibri"/>
      <family val="2"/>
      <scheme val="minor"/>
    </font>
    <font>
      <b/>
      <sz val="8"/>
      <color theme="1"/>
      <name val="Calibri"/>
      <family val="2"/>
      <scheme val="minor"/>
    </font>
    <font>
      <b/>
      <sz val="8"/>
      <color theme="0"/>
      <name val="Calibri"/>
      <family val="2"/>
      <scheme val="minor"/>
    </font>
    <font>
      <vertAlign val="superscript"/>
      <sz val="8"/>
      <name val="Calibri"/>
      <family val="2"/>
      <scheme val="minor"/>
    </font>
    <font>
      <sz val="8"/>
      <color theme="7" tint="-0.499984740745262"/>
      <name val="Calibri"/>
      <family val="2"/>
      <scheme val="minor"/>
    </font>
    <font>
      <sz val="8"/>
      <color theme="9" tint="-0.249977111117893"/>
      <name val="Calibri"/>
      <family val="2"/>
      <scheme val="minor"/>
    </font>
    <font>
      <b/>
      <sz val="10"/>
      <color theme="0"/>
      <name val="Calibri"/>
      <family val="2"/>
      <scheme val="minor"/>
    </font>
    <font>
      <sz val="7"/>
      <color theme="0"/>
      <name val="Calibri"/>
      <family val="2"/>
      <scheme val="minor"/>
    </font>
    <font>
      <sz val="14"/>
      <color theme="3" tint="-0.249977111117893"/>
      <name val="Calibri"/>
      <family val="2"/>
      <scheme val="minor"/>
    </font>
    <font>
      <sz val="12"/>
      <color indexed="9"/>
      <name val="Calibri"/>
      <family val="2"/>
      <scheme val="minor"/>
    </font>
    <font>
      <sz val="10"/>
      <name val="Calibri"/>
      <family val="2"/>
      <scheme val="minor"/>
    </font>
    <font>
      <sz val="11"/>
      <color theme="4" tint="-0.249977111117893"/>
      <name val="Calibri"/>
      <family val="2"/>
      <scheme val="minor"/>
    </font>
    <font>
      <sz val="10"/>
      <color theme="9" tint="-0.249977111117893"/>
      <name val="Calibri"/>
      <family val="2"/>
      <scheme val="minor"/>
    </font>
    <font>
      <u/>
      <sz val="10"/>
      <name val="Calibri"/>
      <family val="2"/>
      <scheme val="minor"/>
    </font>
    <font>
      <sz val="10"/>
      <color theme="7" tint="-0.499984740745262"/>
      <name val="Calibri"/>
      <family val="2"/>
      <scheme val="minor"/>
    </font>
    <font>
      <i/>
      <sz val="8"/>
      <name val="Calibri"/>
      <family val="2"/>
      <scheme val="minor"/>
    </font>
  </fonts>
  <fills count="8">
    <fill>
      <patternFill patternType="none"/>
    </fill>
    <fill>
      <patternFill patternType="gray125"/>
    </fill>
    <fill>
      <patternFill patternType="solid">
        <fgColor theme="0"/>
        <bgColor indexed="64"/>
      </patternFill>
    </fill>
    <fill>
      <patternFill patternType="solid">
        <fgColor indexed="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4" tint="-0.249977111117893"/>
        <bgColor indexed="64"/>
      </patternFill>
    </fill>
  </fills>
  <borders count="7">
    <border>
      <left/>
      <right/>
      <top/>
      <bottom/>
      <diagonal/>
    </border>
    <border>
      <left/>
      <right/>
      <top/>
      <bottom style="thick">
        <color theme="0"/>
      </bottom>
      <diagonal/>
    </border>
    <border>
      <left/>
      <right/>
      <top style="hair">
        <color auto="1"/>
      </top>
      <bottom style="hair">
        <color auto="1"/>
      </bottom>
      <diagonal/>
    </border>
    <border>
      <left/>
      <right/>
      <top style="hair">
        <color auto="1"/>
      </top>
      <bottom style="thin">
        <color auto="1"/>
      </bottom>
      <diagonal/>
    </border>
    <border>
      <left/>
      <right/>
      <top style="hair">
        <color auto="1"/>
      </top>
      <bottom/>
      <diagonal/>
    </border>
    <border>
      <left/>
      <right/>
      <top/>
      <bottom style="hair">
        <color auto="1"/>
      </bottom>
      <diagonal/>
    </border>
    <border>
      <left/>
      <right/>
      <top/>
      <bottom style="thin">
        <color theme="0"/>
      </bottom>
      <diagonal/>
    </border>
  </borders>
  <cellStyleXfs count="5">
    <xf numFmtId="0" fontId="0" fillId="0" borderId="0"/>
    <xf numFmtId="0" fontId="1" fillId="0" borderId="0" applyNumberFormat="0" applyFill="0" applyBorder="0" applyAlignment="0" applyProtection="0">
      <alignment vertical="top"/>
      <protection locked="0"/>
    </xf>
    <xf numFmtId="9" fontId="2" fillId="0" borderId="0" applyFont="0" applyFill="0" applyBorder="0" applyAlignment="0" applyProtection="0"/>
    <xf numFmtId="0" fontId="4" fillId="0" borderId="0"/>
    <xf numFmtId="0" fontId="3" fillId="0" borderId="0"/>
  </cellStyleXfs>
  <cellXfs count="102">
    <xf numFmtId="0" fontId="0" fillId="0" borderId="0" xfId="0"/>
    <xf numFmtId="0" fontId="7" fillId="2" borderId="0" xfId="0" applyFont="1" applyFill="1"/>
    <xf numFmtId="0" fontId="6" fillId="2" borderId="2" xfId="0" applyFont="1" applyFill="1" applyBorder="1" applyAlignment="1">
      <alignment wrapText="1"/>
    </xf>
    <xf numFmtId="0" fontId="8" fillId="2" borderId="0" xfId="0" applyFont="1" applyFill="1" applyBorder="1" applyAlignment="1">
      <alignment textRotation="90" wrapText="1"/>
    </xf>
    <xf numFmtId="0" fontId="6" fillId="2" borderId="5" xfId="0" applyFont="1" applyFill="1" applyBorder="1" applyAlignment="1">
      <alignment wrapText="1"/>
    </xf>
    <xf numFmtId="0" fontId="6" fillId="2" borderId="4" xfId="0" applyFont="1" applyFill="1" applyBorder="1" applyAlignment="1">
      <alignment wrapText="1"/>
    </xf>
    <xf numFmtId="0" fontId="6" fillId="2" borderId="0" xfId="0" applyFont="1" applyFill="1" applyBorder="1" applyAlignment="1">
      <alignment wrapText="1"/>
    </xf>
    <xf numFmtId="164" fontId="9" fillId="2" borderId="0" xfId="0" applyNumberFormat="1" applyFont="1" applyFill="1" applyBorder="1" applyAlignment="1">
      <alignment textRotation="90" wrapText="1"/>
    </xf>
    <xf numFmtId="0" fontId="10" fillId="2" borderId="0" xfId="0" applyFont="1" applyFill="1"/>
    <xf numFmtId="0" fontId="9" fillId="2" borderId="0" xfId="0" applyFont="1" applyFill="1" applyBorder="1" applyAlignment="1">
      <alignment textRotation="90" wrapText="1"/>
    </xf>
    <xf numFmtId="165" fontId="10" fillId="2" borderId="0" xfId="0" applyNumberFormat="1" applyFont="1" applyFill="1"/>
    <xf numFmtId="0" fontId="5" fillId="6" borderId="0" xfId="3" applyFont="1" applyFill="1" applyBorder="1" applyAlignment="1">
      <alignment vertical="top" wrapText="1"/>
    </xf>
    <xf numFmtId="0" fontId="5" fillId="5" borderId="0" xfId="3" applyFont="1" applyFill="1" applyBorder="1" applyAlignment="1">
      <alignment vertical="top" wrapText="1"/>
    </xf>
    <xf numFmtId="0" fontId="13" fillId="4" borderId="1" xfId="0" applyFont="1" applyFill="1" applyBorder="1" applyAlignment="1">
      <alignment vertical="top" wrapText="1"/>
    </xf>
    <xf numFmtId="0" fontId="14" fillId="2" borderId="0" xfId="0" applyFont="1" applyFill="1"/>
    <xf numFmtId="0" fontId="13" fillId="4" borderId="0" xfId="0" applyFont="1" applyFill="1" applyBorder="1" applyAlignment="1">
      <alignment vertical="top" wrapText="1"/>
    </xf>
    <xf numFmtId="0" fontId="16" fillId="2" borderId="0" xfId="0" applyFont="1" applyFill="1" applyBorder="1" applyAlignment="1">
      <alignment wrapText="1"/>
    </xf>
    <xf numFmtId="0" fontId="13" fillId="2" borderId="0" xfId="0" applyFont="1" applyFill="1" applyBorder="1" applyAlignment="1">
      <alignment vertical="top" wrapText="1"/>
    </xf>
    <xf numFmtId="0" fontId="13" fillId="2" borderId="0" xfId="0" applyFont="1" applyFill="1" applyBorder="1" applyAlignment="1">
      <alignment wrapText="1"/>
    </xf>
    <xf numFmtId="164" fontId="17" fillId="2" borderId="0" xfId="0" applyNumberFormat="1" applyFont="1" applyFill="1" applyBorder="1" applyAlignment="1">
      <alignment textRotation="90" wrapText="1"/>
    </xf>
    <xf numFmtId="164" fontId="17" fillId="2" borderId="0" xfId="0" applyNumberFormat="1" applyFont="1" applyFill="1" applyBorder="1" applyAlignment="1">
      <alignment horizontal="right" textRotation="90" wrapText="1"/>
    </xf>
    <xf numFmtId="0" fontId="5" fillId="2" borderId="5" xfId="0" applyFont="1" applyFill="1" applyBorder="1"/>
    <xf numFmtId="164" fontId="5" fillId="2" borderId="5" xfId="0" applyNumberFormat="1" applyFont="1" applyFill="1" applyBorder="1"/>
    <xf numFmtId="0" fontId="5" fillId="2" borderId="0" xfId="0" applyFont="1" applyFill="1"/>
    <xf numFmtId="0" fontId="14" fillId="2" borderId="2" xfId="0" applyFont="1" applyFill="1" applyBorder="1"/>
    <xf numFmtId="0" fontId="5" fillId="2" borderId="2" xfId="0" applyFont="1" applyFill="1" applyBorder="1"/>
    <xf numFmtId="164" fontId="5" fillId="4" borderId="2" xfId="0" applyNumberFormat="1" applyFont="1" applyFill="1" applyBorder="1" applyAlignment="1">
      <alignment horizontal="right"/>
    </xf>
    <xf numFmtId="164" fontId="5" fillId="2" borderId="2" xfId="0" applyNumberFormat="1" applyFont="1" applyFill="1" applyBorder="1"/>
    <xf numFmtId="0" fontId="5" fillId="2" borderId="2" xfId="0" applyFont="1" applyFill="1" applyBorder="1" applyAlignment="1">
      <alignment wrapText="1"/>
    </xf>
    <xf numFmtId="164" fontId="5" fillId="2" borderId="2" xfId="0" applyNumberFormat="1" applyFont="1" applyFill="1" applyBorder="1" applyAlignment="1">
      <alignment horizontal="right"/>
    </xf>
    <xf numFmtId="0" fontId="5" fillId="2" borderId="2" xfId="0" applyFont="1" applyFill="1" applyBorder="1" applyAlignment="1">
      <alignment horizontal="right"/>
    </xf>
    <xf numFmtId="0" fontId="5" fillId="3" borderId="2" xfId="0" applyFont="1" applyFill="1" applyBorder="1" applyAlignment="1">
      <alignment wrapText="1"/>
    </xf>
    <xf numFmtId="0" fontId="14" fillId="2" borderId="4" xfId="0" applyFont="1" applyFill="1" applyBorder="1"/>
    <xf numFmtId="0" fontId="14" fillId="2" borderId="0" xfId="0" applyFont="1" applyFill="1" applyBorder="1"/>
    <xf numFmtId="0" fontId="14" fillId="2" borderId="5" xfId="0" applyFont="1" applyFill="1" applyBorder="1"/>
    <xf numFmtId="0" fontId="20" fillId="2" borderId="2" xfId="0" applyFont="1" applyFill="1" applyBorder="1"/>
    <xf numFmtId="0" fontId="20" fillId="2" borderId="0" xfId="0" applyFont="1" applyFill="1"/>
    <xf numFmtId="0" fontId="5" fillId="2" borderId="4" xfId="0" applyFont="1" applyFill="1" applyBorder="1"/>
    <xf numFmtId="164" fontId="5" fillId="2" borderId="2" xfId="0" applyNumberFormat="1" applyFont="1" applyFill="1" applyBorder="1" applyAlignment="1">
      <alignment wrapText="1"/>
    </xf>
    <xf numFmtId="164" fontId="5" fillId="3" borderId="2" xfId="0" applyNumberFormat="1" applyFont="1" applyFill="1" applyBorder="1"/>
    <xf numFmtId="164" fontId="5" fillId="2" borderId="4" xfId="0" applyNumberFormat="1" applyFont="1" applyFill="1" applyBorder="1"/>
    <xf numFmtId="0" fontId="5" fillId="2" borderId="0" xfId="0" applyFont="1" applyFill="1" applyBorder="1"/>
    <xf numFmtId="164" fontId="5" fillId="2" borderId="0" xfId="0" applyNumberFormat="1" applyFont="1" applyFill="1" applyBorder="1" applyAlignment="1">
      <alignment horizontal="right"/>
    </xf>
    <xf numFmtId="164" fontId="5" fillId="2" borderId="0" xfId="0" applyNumberFormat="1" applyFont="1" applyFill="1" applyBorder="1"/>
    <xf numFmtId="0" fontId="14" fillId="2" borderId="3" xfId="0" applyFont="1" applyFill="1" applyBorder="1"/>
    <xf numFmtId="164" fontId="14" fillId="2" borderId="0" xfId="0" applyNumberFormat="1" applyFont="1" applyFill="1" applyAlignment="1">
      <alignment horizontal="right"/>
    </xf>
    <xf numFmtId="164" fontId="14" fillId="2" borderId="0" xfId="0" applyNumberFormat="1" applyFont="1" applyFill="1"/>
    <xf numFmtId="164" fontId="19" fillId="2" borderId="0" xfId="0" applyNumberFormat="1" applyFont="1" applyFill="1" applyAlignment="1">
      <alignment horizontal="right"/>
    </xf>
    <xf numFmtId="9" fontId="14" fillId="2" borderId="0" xfId="2" applyFont="1" applyFill="1"/>
    <xf numFmtId="0" fontId="17" fillId="7" borderId="0" xfId="0" applyFont="1" applyFill="1" applyBorder="1" applyAlignment="1">
      <alignment wrapText="1"/>
    </xf>
    <xf numFmtId="164" fontId="17" fillId="7" borderId="0" xfId="0" applyNumberFormat="1" applyFont="1" applyFill="1" applyBorder="1" applyAlignment="1">
      <alignment textRotation="90" wrapText="1"/>
    </xf>
    <xf numFmtId="164" fontId="21" fillId="7" borderId="0" xfId="0" applyNumberFormat="1" applyFont="1" applyFill="1" applyBorder="1" applyAlignment="1">
      <alignment horizontal="right" textRotation="90" wrapText="1"/>
    </xf>
    <xf numFmtId="164" fontId="15" fillId="7" borderId="0" xfId="0" applyNumberFormat="1" applyFont="1" applyFill="1" applyBorder="1" applyAlignment="1">
      <alignment textRotation="90" wrapText="1"/>
    </xf>
    <xf numFmtId="164" fontId="22" fillId="7" borderId="0" xfId="0" applyNumberFormat="1" applyFont="1" applyFill="1" applyBorder="1" applyAlignment="1">
      <alignment textRotation="90" wrapText="1"/>
    </xf>
    <xf numFmtId="0" fontId="22" fillId="7" borderId="0" xfId="0" applyFont="1" applyFill="1" applyBorder="1" applyAlignment="1">
      <alignment textRotation="90" wrapText="1"/>
    </xf>
    <xf numFmtId="164" fontId="17" fillId="7" borderId="0" xfId="0" applyNumberFormat="1" applyFont="1" applyFill="1" applyBorder="1" applyAlignment="1">
      <alignment horizontal="right" textRotation="90" wrapText="1"/>
    </xf>
    <xf numFmtId="0" fontId="6" fillId="2" borderId="5" xfId="0" applyFont="1" applyFill="1" applyBorder="1" applyAlignment="1">
      <alignment horizontal="left"/>
    </xf>
    <xf numFmtId="164" fontId="5" fillId="2" borderId="5" xfId="0" applyNumberFormat="1" applyFont="1" applyFill="1" applyBorder="1" applyAlignment="1">
      <alignment horizontal="right"/>
    </xf>
    <xf numFmtId="0" fontId="6" fillId="2" borderId="2" xfId="0" applyFont="1" applyFill="1" applyBorder="1" applyAlignment="1">
      <alignment horizontal="left"/>
    </xf>
    <xf numFmtId="0" fontId="6" fillId="3" borderId="2" xfId="0" applyFont="1" applyFill="1" applyBorder="1" applyAlignment="1">
      <alignment horizontal="left"/>
    </xf>
    <xf numFmtId="0" fontId="6" fillId="2" borderId="4" xfId="0" applyFont="1" applyFill="1" applyBorder="1" applyAlignment="1">
      <alignment horizontal="left"/>
    </xf>
    <xf numFmtId="164" fontId="5" fillId="2" borderId="4" xfId="0" applyNumberFormat="1" applyFont="1" applyFill="1" applyBorder="1" applyAlignment="1">
      <alignment horizontal="right"/>
    </xf>
    <xf numFmtId="0" fontId="6" fillId="2" borderId="0" xfId="0" applyFont="1" applyFill="1" applyBorder="1" applyAlignment="1">
      <alignment horizontal="left"/>
    </xf>
    <xf numFmtId="0" fontId="6" fillId="3" borderId="2" xfId="0" applyFont="1" applyFill="1" applyBorder="1" applyAlignment="1">
      <alignment wrapText="1"/>
    </xf>
    <xf numFmtId="9" fontId="5" fillId="2" borderId="0" xfId="2" applyNumberFormat="1" applyFont="1" applyFill="1"/>
    <xf numFmtId="164" fontId="6" fillId="2" borderId="2" xfId="0" applyNumberFormat="1" applyFont="1" applyFill="1" applyBorder="1" applyAlignment="1">
      <alignment horizontal="left"/>
    </xf>
    <xf numFmtId="0" fontId="6" fillId="2" borderId="2" xfId="0" applyFont="1" applyFill="1" applyBorder="1"/>
    <xf numFmtId="164" fontId="5" fillId="2" borderId="0" xfId="0" applyNumberFormat="1" applyFont="1" applyFill="1" applyAlignment="1">
      <alignment horizontal="center"/>
    </xf>
    <xf numFmtId="164" fontId="5" fillId="2" borderId="3" xfId="0" applyNumberFormat="1" applyFont="1" applyFill="1" applyBorder="1" applyAlignment="1">
      <alignment horizontal="right"/>
    </xf>
    <xf numFmtId="164" fontId="5" fillId="5" borderId="5" xfId="0" applyNumberFormat="1" applyFont="1" applyFill="1" applyBorder="1" applyAlignment="1">
      <alignment horizontal="right"/>
    </xf>
    <xf numFmtId="164" fontId="5" fillId="5" borderId="2" xfId="0" applyNumberFormat="1" applyFont="1" applyFill="1" applyBorder="1" applyAlignment="1">
      <alignment horizontal="right"/>
    </xf>
    <xf numFmtId="164" fontId="5" fillId="5" borderId="4" xfId="0" applyNumberFormat="1" applyFont="1" applyFill="1" applyBorder="1" applyAlignment="1">
      <alignment horizontal="right"/>
    </xf>
    <xf numFmtId="0" fontId="5" fillId="2" borderId="3" xfId="0" applyFont="1" applyFill="1" applyBorder="1"/>
    <xf numFmtId="164" fontId="5" fillId="5" borderId="3" xfId="0" applyNumberFormat="1" applyFont="1" applyFill="1" applyBorder="1" applyAlignment="1">
      <alignment horizontal="right"/>
    </xf>
    <xf numFmtId="0" fontId="6" fillId="2" borderId="3" xfId="0" applyFont="1" applyFill="1" applyBorder="1" applyAlignment="1">
      <alignment horizontal="left"/>
    </xf>
    <xf numFmtId="164" fontId="5" fillId="2" borderId="3" xfId="0" applyNumberFormat="1" applyFont="1" applyFill="1" applyBorder="1"/>
    <xf numFmtId="0" fontId="6" fillId="2" borderId="3" xfId="0" applyFont="1" applyFill="1" applyBorder="1" applyAlignment="1">
      <alignment wrapText="1"/>
    </xf>
    <xf numFmtId="0" fontId="23" fillId="2" borderId="0" xfId="0" applyFont="1" applyFill="1" applyBorder="1" applyAlignment="1">
      <alignment wrapText="1"/>
    </xf>
    <xf numFmtId="0" fontId="11" fillId="7" borderId="6" xfId="0" applyFont="1" applyFill="1" applyBorder="1" applyAlignment="1">
      <alignment vertical="top" wrapText="1"/>
    </xf>
    <xf numFmtId="0" fontId="12" fillId="7" borderId="6" xfId="0" applyFont="1" applyFill="1" applyBorder="1" applyAlignment="1">
      <alignment wrapText="1"/>
    </xf>
    <xf numFmtId="0" fontId="8" fillId="7" borderId="6" xfId="0" applyFont="1" applyFill="1" applyBorder="1" applyAlignment="1">
      <alignment wrapText="1"/>
    </xf>
    <xf numFmtId="0" fontId="14" fillId="2" borderId="6" xfId="0" applyFont="1" applyFill="1" applyBorder="1"/>
    <xf numFmtId="164" fontId="15" fillId="7" borderId="6" xfId="0" applyNumberFormat="1" applyFont="1" applyFill="1" applyBorder="1" applyAlignment="1">
      <alignment horizontal="right"/>
    </xf>
    <xf numFmtId="0" fontId="24" fillId="7" borderId="6" xfId="0" applyFont="1" applyFill="1" applyBorder="1" applyAlignment="1">
      <alignment horizontal="left" vertical="top" wrapText="1"/>
    </xf>
    <xf numFmtId="0" fontId="20" fillId="3" borderId="0" xfId="3" applyFont="1" applyFill="1" applyBorder="1"/>
    <xf numFmtId="0" fontId="25" fillId="3" borderId="0" xfId="3" applyFont="1" applyFill="1" applyBorder="1"/>
    <xf numFmtId="0" fontId="13" fillId="7" borderId="0" xfId="3" applyFont="1" applyFill="1" applyBorder="1" applyAlignment="1">
      <alignment vertical="top" wrapText="1"/>
    </xf>
    <xf numFmtId="0" fontId="18" fillId="3" borderId="0" xfId="3" applyFont="1" applyFill="1" applyBorder="1" applyAlignment="1">
      <alignment vertical="top"/>
    </xf>
    <xf numFmtId="0" fontId="5" fillId="3" borderId="0" xfId="3" applyFont="1" applyFill="1" applyBorder="1" applyAlignment="1">
      <alignment wrapText="1"/>
    </xf>
    <xf numFmtId="0" fontId="26" fillId="3" borderId="0" xfId="4" applyFont="1" applyFill="1" applyAlignment="1">
      <alignment wrapText="1"/>
    </xf>
    <xf numFmtId="0" fontId="18" fillId="6" borderId="0" xfId="3" applyFont="1" applyFill="1" applyBorder="1" applyAlignment="1">
      <alignment vertical="top"/>
    </xf>
    <xf numFmtId="0" fontId="5" fillId="3" borderId="0" xfId="3" applyFont="1" applyFill="1" applyBorder="1"/>
    <xf numFmtId="0" fontId="18" fillId="5" borderId="0" xfId="3" applyFont="1" applyFill="1" applyBorder="1" applyAlignment="1">
      <alignment vertical="top"/>
    </xf>
    <xf numFmtId="0" fontId="20" fillId="3" borderId="0" xfId="3" applyFont="1" applyFill="1" applyBorder="1" applyAlignment="1">
      <alignment wrapText="1"/>
    </xf>
    <xf numFmtId="0" fontId="27" fillId="3" borderId="0" xfId="3" applyFont="1" applyFill="1" applyBorder="1"/>
    <xf numFmtId="0" fontId="28" fillId="3" borderId="0" xfId="1" applyFont="1" applyFill="1" applyBorder="1" applyAlignment="1" applyProtection="1">
      <alignment wrapText="1"/>
    </xf>
    <xf numFmtId="0" fontId="19" fillId="3" borderId="0" xfId="3" applyFont="1" applyFill="1" applyBorder="1"/>
    <xf numFmtId="0" fontId="29" fillId="3" borderId="0" xfId="3" applyFont="1" applyFill="1" applyBorder="1"/>
    <xf numFmtId="2" fontId="25" fillId="3" borderId="0" xfId="3" applyNumberFormat="1" applyFont="1" applyFill="1" applyBorder="1"/>
    <xf numFmtId="0" fontId="5" fillId="2" borderId="0" xfId="3" applyFont="1" applyFill="1" applyBorder="1"/>
    <xf numFmtId="0" fontId="25" fillId="2" borderId="0" xfId="3" applyFont="1" applyFill="1" applyBorder="1"/>
    <xf numFmtId="0" fontId="5" fillId="3" borderId="0" xfId="3" applyFont="1" applyFill="1" applyBorder="1" applyAlignment="1">
      <alignment vertical="top"/>
    </xf>
  </cellXfs>
  <cellStyles count="5">
    <cellStyle name="Lien hypertexte" xfId="1" builtinId="8"/>
    <cellStyle name="Normal" xfId="0" builtinId="0"/>
    <cellStyle name="Normal 2" xfId="3"/>
    <cellStyle name="Normal_Dependency ratio 1990-2050" xfId="4"/>
    <cellStyle name="Pourcentage" xfId="2"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233"/>
  <sheetViews>
    <sheetView tabSelected="1" zoomScaleNormal="100" workbookViewId="0">
      <pane xSplit="2" ySplit="2" topLeftCell="C67" activePane="bottomRight" state="frozen"/>
      <selection pane="topRight" activeCell="B1" sqref="B1"/>
      <selection pane="bottomLeft" activeCell="A4" sqref="A4"/>
      <selection pane="bottomRight" activeCell="B65" sqref="B65"/>
    </sheetView>
  </sheetViews>
  <sheetFormatPr baseColWidth="10" defaultColWidth="9.140625" defaultRowHeight="11.25" zeroHeight="1" x14ac:dyDescent="0.2"/>
  <cols>
    <col min="1" max="1" width="4.42578125" style="14" hidden="1" customWidth="1"/>
    <col min="2" max="2" width="34.5703125" style="14" customWidth="1"/>
    <col min="3" max="3" width="5.140625" style="14" hidden="1" customWidth="1"/>
    <col min="4" max="4" width="7.42578125" style="45" bestFit="1" customWidth="1"/>
    <col min="5" max="5" width="5.42578125" style="14" hidden="1" customWidth="1"/>
    <col min="6" max="6" width="4.7109375" style="8" customWidth="1"/>
    <col min="7" max="7" width="5.85546875" style="46" customWidth="1"/>
    <col min="8" max="8" width="4.42578125" style="8" bestFit="1" customWidth="1"/>
    <col min="9" max="9" width="6.5703125" style="46" customWidth="1"/>
    <col min="10" max="10" width="4.42578125" style="8" bestFit="1" customWidth="1"/>
    <col min="11" max="11" width="7.28515625" style="46" customWidth="1"/>
    <col min="12" max="12" width="4.140625" style="8" customWidth="1"/>
    <col min="13" max="13" width="6.5703125" style="46" customWidth="1"/>
    <col min="14" max="14" width="4" style="8" customWidth="1"/>
    <col min="15" max="15" width="5.5703125" style="46" bestFit="1" customWidth="1"/>
    <col min="16" max="16" width="25.7109375" style="1" customWidth="1"/>
    <col min="17" max="17" width="5.85546875" style="8" bestFit="1" customWidth="1"/>
    <col min="18" max="18" width="1.140625" style="14" customWidth="1"/>
    <col min="19" max="21" width="4.85546875" style="45" customWidth="1"/>
    <col min="22" max="22" width="9.140625" style="14" customWidth="1"/>
    <col min="23" max="16384" width="9.140625" style="14"/>
  </cols>
  <sheetData>
    <row r="1" spans="1:31" ht="36" customHeight="1" thickBot="1" x14ac:dyDescent="0.3">
      <c r="A1" s="13"/>
      <c r="B1" s="78" t="s">
        <v>221</v>
      </c>
      <c r="C1" s="79"/>
      <c r="D1" s="79"/>
      <c r="E1" s="79"/>
      <c r="F1" s="79"/>
      <c r="G1" s="79"/>
      <c r="H1" s="79"/>
      <c r="I1" s="79"/>
      <c r="J1" s="79"/>
      <c r="K1" s="79"/>
      <c r="L1" s="79"/>
      <c r="M1" s="79"/>
      <c r="N1" s="79"/>
      <c r="O1" s="79"/>
      <c r="P1" s="79"/>
      <c r="Q1" s="80"/>
      <c r="R1" s="81"/>
      <c r="S1" s="82"/>
      <c r="T1" s="82"/>
      <c r="U1" s="82"/>
    </row>
    <row r="2" spans="1:31" s="16" customFormat="1" ht="117.75" customHeight="1" thickTop="1" x14ac:dyDescent="0.2">
      <c r="A2" s="15" t="s">
        <v>23</v>
      </c>
      <c r="B2" s="49" t="s">
        <v>35</v>
      </c>
      <c r="C2" s="50" t="s">
        <v>21</v>
      </c>
      <c r="D2" s="51" t="s">
        <v>57</v>
      </c>
      <c r="E2" s="52" t="s">
        <v>22</v>
      </c>
      <c r="F2" s="53" t="s">
        <v>24</v>
      </c>
      <c r="G2" s="52" t="s">
        <v>46</v>
      </c>
      <c r="H2" s="54" t="s">
        <v>24</v>
      </c>
      <c r="I2" s="52" t="s">
        <v>58</v>
      </c>
      <c r="J2" s="54" t="s">
        <v>24</v>
      </c>
      <c r="K2" s="52" t="s">
        <v>59</v>
      </c>
      <c r="L2" s="54" t="s">
        <v>24</v>
      </c>
      <c r="M2" s="52" t="s">
        <v>60</v>
      </c>
      <c r="N2" s="54" t="s">
        <v>24</v>
      </c>
      <c r="O2" s="52" t="s">
        <v>37</v>
      </c>
      <c r="P2" s="54" t="s">
        <v>36</v>
      </c>
      <c r="Q2" s="54" t="s">
        <v>24</v>
      </c>
      <c r="S2" s="55" t="s">
        <v>51</v>
      </c>
      <c r="T2" s="55" t="s">
        <v>52</v>
      </c>
      <c r="U2" s="55" t="s">
        <v>53</v>
      </c>
    </row>
    <row r="3" spans="1:31" s="16" customFormat="1" x14ac:dyDescent="0.2">
      <c r="A3" s="17"/>
      <c r="B3" s="18"/>
      <c r="C3" s="19"/>
      <c r="D3" s="20"/>
      <c r="E3" s="19"/>
      <c r="F3" s="7"/>
      <c r="G3" s="19"/>
      <c r="H3" s="9"/>
      <c r="I3" s="19"/>
      <c r="J3" s="9"/>
      <c r="K3" s="19"/>
      <c r="L3" s="9"/>
      <c r="M3" s="19"/>
      <c r="N3" s="9"/>
      <c r="O3" s="19"/>
      <c r="P3" s="3"/>
      <c r="Q3" s="9"/>
      <c r="S3" s="20"/>
      <c r="T3" s="20"/>
      <c r="U3" s="20"/>
    </row>
    <row r="4" spans="1:31" s="16" customFormat="1" ht="18.75" x14ac:dyDescent="0.3">
      <c r="A4" s="17"/>
      <c r="B4" s="77" t="s">
        <v>61</v>
      </c>
      <c r="C4" s="19"/>
      <c r="D4" s="20"/>
      <c r="E4" s="19"/>
      <c r="F4" s="7"/>
      <c r="G4" s="19"/>
      <c r="H4" s="9"/>
      <c r="I4" s="19"/>
      <c r="J4" s="9"/>
      <c r="K4" s="19"/>
      <c r="L4" s="9"/>
      <c r="M4" s="19"/>
      <c r="N4" s="9"/>
      <c r="O4" s="19"/>
      <c r="P4" s="3"/>
      <c r="Q4" s="9"/>
      <c r="S4" s="20"/>
      <c r="T4" s="20"/>
      <c r="U4" s="20"/>
    </row>
    <row r="5" spans="1:31" s="23" customFormat="1" ht="12.75" customHeight="1" x14ac:dyDescent="0.2">
      <c r="A5" s="21">
        <v>1</v>
      </c>
      <c r="B5" s="21" t="s">
        <v>69</v>
      </c>
      <c r="C5" s="21">
        <v>85</v>
      </c>
      <c r="D5" s="69">
        <f>28/32.854*100</f>
        <v>85.225543312838624</v>
      </c>
      <c r="E5" s="21">
        <f t="shared" ref="E5:E27" si="0">IF(AND(D5&lt;&gt;"",D5&lt;&gt;"..."),1,0)</f>
        <v>1</v>
      </c>
      <c r="F5" s="56">
        <v>2005</v>
      </c>
      <c r="G5" s="22"/>
      <c r="H5" s="56"/>
      <c r="I5" s="22"/>
      <c r="J5" s="56"/>
      <c r="K5" s="22"/>
      <c r="L5" s="56"/>
      <c r="M5" s="22"/>
      <c r="N5" s="56"/>
      <c r="O5" s="22"/>
      <c r="P5" s="4"/>
      <c r="Q5" s="56"/>
      <c r="S5" s="57"/>
      <c r="T5" s="57"/>
      <c r="U5" s="57">
        <v>85.2</v>
      </c>
    </row>
    <row r="6" spans="1:31" ht="12.75" x14ac:dyDescent="0.2">
      <c r="A6" s="24">
        <v>2</v>
      </c>
      <c r="B6" s="25" t="s">
        <v>153</v>
      </c>
      <c r="C6" s="25"/>
      <c r="D6" s="70" t="s">
        <v>41</v>
      </c>
      <c r="E6" s="25">
        <f t="shared" si="0"/>
        <v>1</v>
      </c>
      <c r="F6" s="58">
        <v>2010</v>
      </c>
      <c r="G6" s="27"/>
      <c r="H6" s="58"/>
      <c r="I6" s="27">
        <v>0</v>
      </c>
      <c r="J6" s="58"/>
      <c r="K6" s="27"/>
      <c r="L6" s="58"/>
      <c r="M6" s="27"/>
      <c r="N6" s="58"/>
      <c r="O6" s="27"/>
      <c r="P6" s="2"/>
      <c r="Q6" s="58"/>
      <c r="R6" s="23"/>
      <c r="S6" s="29"/>
      <c r="T6" s="29"/>
      <c r="U6" s="29"/>
      <c r="V6" s="23"/>
      <c r="W6" s="23"/>
      <c r="X6" s="23"/>
      <c r="AC6" s="23"/>
      <c r="AD6" s="23"/>
      <c r="AE6" s="23"/>
    </row>
    <row r="7" spans="1:31" ht="12.75" x14ac:dyDescent="0.2">
      <c r="A7" s="24">
        <v>3</v>
      </c>
      <c r="B7" s="25" t="s">
        <v>154</v>
      </c>
      <c r="C7" s="25">
        <v>0</v>
      </c>
      <c r="D7" s="70">
        <v>9</v>
      </c>
      <c r="E7" s="25">
        <f t="shared" si="0"/>
        <v>1</v>
      </c>
      <c r="F7" s="58">
        <v>2009</v>
      </c>
      <c r="G7" s="27">
        <v>6</v>
      </c>
      <c r="H7" s="58">
        <v>2009</v>
      </c>
      <c r="I7" s="27"/>
      <c r="J7" s="58"/>
      <c r="K7" s="27">
        <v>1</v>
      </c>
      <c r="L7" s="58">
        <v>2009</v>
      </c>
      <c r="M7" s="27">
        <v>2</v>
      </c>
      <c r="N7" s="58">
        <v>2009</v>
      </c>
      <c r="O7" s="27"/>
      <c r="P7" s="2"/>
      <c r="Q7" s="58"/>
      <c r="R7" s="23"/>
      <c r="S7" s="29">
        <v>6</v>
      </c>
      <c r="T7" s="29">
        <v>3</v>
      </c>
      <c r="U7" s="29"/>
      <c r="V7" s="23"/>
      <c r="W7" s="23"/>
      <c r="X7" s="23"/>
      <c r="AC7" s="23"/>
      <c r="AD7" s="23"/>
      <c r="AE7" s="23"/>
    </row>
    <row r="8" spans="1:31" ht="12.75" x14ac:dyDescent="0.2">
      <c r="A8" s="24">
        <v>4</v>
      </c>
      <c r="B8" s="25" t="s">
        <v>155</v>
      </c>
      <c r="C8" s="25">
        <v>0</v>
      </c>
      <c r="D8" s="70">
        <v>1</v>
      </c>
      <c r="E8" s="25">
        <f t="shared" si="0"/>
        <v>1</v>
      </c>
      <c r="F8" s="58">
        <v>2010</v>
      </c>
      <c r="G8" s="27"/>
      <c r="H8" s="58"/>
      <c r="I8" s="27"/>
      <c r="J8" s="58"/>
      <c r="K8" s="27"/>
      <c r="L8" s="58"/>
      <c r="M8" s="27">
        <v>1</v>
      </c>
      <c r="N8" s="58">
        <v>2010</v>
      </c>
      <c r="O8" s="27"/>
      <c r="P8" s="2"/>
      <c r="Q8" s="58"/>
      <c r="R8" s="23"/>
      <c r="S8" s="29"/>
      <c r="T8" s="29">
        <v>1</v>
      </c>
      <c r="U8" s="29"/>
      <c r="V8" s="23"/>
      <c r="W8" s="23"/>
      <c r="X8" s="23"/>
      <c r="AC8" s="23"/>
      <c r="AD8" s="23"/>
      <c r="AE8" s="23"/>
    </row>
    <row r="9" spans="1:31" s="23" customFormat="1" ht="12.75" x14ac:dyDescent="0.2">
      <c r="A9" s="25">
        <v>5</v>
      </c>
      <c r="B9" s="25" t="s">
        <v>70</v>
      </c>
      <c r="C9" s="25">
        <v>13</v>
      </c>
      <c r="D9" s="70">
        <v>28.4</v>
      </c>
      <c r="E9" s="25">
        <f t="shared" si="0"/>
        <v>1</v>
      </c>
      <c r="F9" s="58">
        <v>2009</v>
      </c>
      <c r="G9" s="27">
        <v>20</v>
      </c>
      <c r="H9" s="58">
        <v>2009</v>
      </c>
      <c r="I9" s="27">
        <v>7.5</v>
      </c>
      <c r="J9" s="58">
        <v>2009</v>
      </c>
      <c r="K9" s="27">
        <v>0.9</v>
      </c>
      <c r="L9" s="58">
        <v>2009</v>
      </c>
      <c r="M9" s="27"/>
      <c r="N9" s="58"/>
      <c r="O9" s="27"/>
      <c r="P9" s="2"/>
      <c r="Q9" s="58"/>
      <c r="S9" s="29">
        <v>20</v>
      </c>
      <c r="T9" s="29">
        <v>8.4</v>
      </c>
      <c r="U9" s="29"/>
    </row>
    <row r="10" spans="1:31" ht="12.75" x14ac:dyDescent="0.2">
      <c r="A10" s="24">
        <v>6</v>
      </c>
      <c r="B10" s="28" t="s">
        <v>156</v>
      </c>
      <c r="C10" s="25">
        <v>0</v>
      </c>
      <c r="D10" s="70">
        <v>2</v>
      </c>
      <c r="E10" s="25">
        <f t="shared" si="0"/>
        <v>1</v>
      </c>
      <c r="F10" s="58">
        <v>2009</v>
      </c>
      <c r="G10" s="27"/>
      <c r="H10" s="58"/>
      <c r="I10" s="27">
        <v>1</v>
      </c>
      <c r="J10" s="58">
        <v>2009</v>
      </c>
      <c r="K10" s="27">
        <v>1</v>
      </c>
      <c r="L10" s="58">
        <v>2009</v>
      </c>
      <c r="M10" s="27"/>
      <c r="N10" s="58"/>
      <c r="O10" s="27"/>
      <c r="P10" s="2"/>
      <c r="Q10" s="58"/>
      <c r="R10" s="23"/>
      <c r="S10" s="29"/>
      <c r="T10" s="29">
        <v>2</v>
      </c>
      <c r="U10" s="29"/>
      <c r="V10" s="23"/>
      <c r="W10" s="23"/>
      <c r="X10" s="23"/>
      <c r="AC10" s="23"/>
      <c r="AD10" s="23"/>
      <c r="AE10" s="23"/>
    </row>
    <row r="11" spans="1:31" s="23" customFormat="1" ht="12.75" x14ac:dyDescent="0.2">
      <c r="A11" s="25">
        <v>7</v>
      </c>
      <c r="B11" s="28" t="s">
        <v>71</v>
      </c>
      <c r="C11" s="25">
        <v>65</v>
      </c>
      <c r="D11" s="70" t="s">
        <v>41</v>
      </c>
      <c r="E11" s="25">
        <f t="shared" si="0"/>
        <v>1</v>
      </c>
      <c r="F11" s="58"/>
      <c r="G11" s="27"/>
      <c r="H11" s="58"/>
      <c r="I11" s="27">
        <v>37.1</v>
      </c>
      <c r="J11" s="58">
        <v>2006</v>
      </c>
      <c r="K11" s="27"/>
      <c r="L11" s="58"/>
      <c r="M11" s="27"/>
      <c r="N11" s="58"/>
      <c r="O11" s="27"/>
      <c r="P11" s="2"/>
      <c r="Q11" s="58"/>
      <c r="S11" s="29"/>
      <c r="T11" s="29"/>
      <c r="U11" s="29"/>
    </row>
    <row r="12" spans="1:31" s="23" customFormat="1" ht="12.75" x14ac:dyDescent="0.2">
      <c r="A12" s="25">
        <v>8</v>
      </c>
      <c r="B12" s="25" t="s">
        <v>72</v>
      </c>
      <c r="C12" s="25">
        <v>6</v>
      </c>
      <c r="D12" s="70">
        <v>6.03</v>
      </c>
      <c r="E12" s="25">
        <f t="shared" si="0"/>
        <v>1</v>
      </c>
      <c r="F12" s="58">
        <v>2008</v>
      </c>
      <c r="G12" s="27"/>
      <c r="H12" s="58"/>
      <c r="I12" s="27"/>
      <c r="J12" s="58"/>
      <c r="K12" s="27"/>
      <c r="L12" s="58"/>
      <c r="M12" s="27">
        <v>6.03</v>
      </c>
      <c r="N12" s="58"/>
      <c r="O12" s="27"/>
      <c r="P12" s="2"/>
      <c r="Q12" s="58"/>
      <c r="S12" s="29"/>
      <c r="T12" s="29">
        <v>6</v>
      </c>
      <c r="U12" s="29"/>
    </row>
    <row r="13" spans="1:31" hidden="1" x14ac:dyDescent="0.2">
      <c r="A13" s="24">
        <v>0</v>
      </c>
      <c r="B13" s="25" t="s">
        <v>1</v>
      </c>
      <c r="C13" s="25"/>
      <c r="D13" s="70" t="s">
        <v>38</v>
      </c>
      <c r="E13" s="25">
        <f t="shared" si="0"/>
        <v>0</v>
      </c>
      <c r="F13" s="58"/>
      <c r="G13" s="27"/>
      <c r="H13" s="58"/>
      <c r="I13" s="27"/>
      <c r="J13" s="58"/>
      <c r="K13" s="27"/>
      <c r="L13" s="58"/>
      <c r="M13" s="27"/>
      <c r="N13" s="58"/>
      <c r="O13" s="27"/>
      <c r="P13" s="2"/>
      <c r="Q13" s="58"/>
      <c r="R13" s="23"/>
      <c r="S13" s="29"/>
      <c r="T13" s="29"/>
      <c r="U13" s="29"/>
      <c r="V13" s="23"/>
      <c r="W13" s="23"/>
      <c r="X13" s="23"/>
      <c r="AC13" s="23"/>
      <c r="AD13" s="23"/>
      <c r="AE13" s="23"/>
    </row>
    <row r="14" spans="1:31" hidden="1" x14ac:dyDescent="0.2">
      <c r="A14" s="24">
        <v>0</v>
      </c>
      <c r="B14" s="25" t="s">
        <v>2</v>
      </c>
      <c r="C14" s="25"/>
      <c r="D14" s="70" t="s">
        <v>38</v>
      </c>
      <c r="E14" s="25">
        <f t="shared" si="0"/>
        <v>0</v>
      </c>
      <c r="F14" s="58"/>
      <c r="G14" s="27"/>
      <c r="H14" s="58"/>
      <c r="I14" s="27"/>
      <c r="J14" s="58"/>
      <c r="K14" s="27"/>
      <c r="L14" s="58"/>
      <c r="M14" s="27"/>
      <c r="N14" s="58"/>
      <c r="O14" s="27"/>
      <c r="P14" s="2"/>
      <c r="Q14" s="58"/>
      <c r="R14" s="23"/>
      <c r="S14" s="29"/>
      <c r="T14" s="29"/>
      <c r="U14" s="29"/>
      <c r="V14" s="23"/>
      <c r="W14" s="23"/>
      <c r="X14" s="23"/>
      <c r="AC14" s="23"/>
      <c r="AD14" s="23"/>
      <c r="AE14" s="23"/>
    </row>
    <row r="15" spans="1:31" s="23" customFormat="1" ht="12.75" x14ac:dyDescent="0.2">
      <c r="A15" s="30">
        <v>9</v>
      </c>
      <c r="B15" s="25" t="s">
        <v>73</v>
      </c>
      <c r="C15" s="25">
        <v>0</v>
      </c>
      <c r="D15" s="70">
        <v>10</v>
      </c>
      <c r="E15" s="25">
        <f t="shared" si="0"/>
        <v>1</v>
      </c>
      <c r="F15" s="58">
        <v>2010</v>
      </c>
      <c r="G15" s="27"/>
      <c r="H15" s="58"/>
      <c r="I15" s="27"/>
      <c r="J15" s="58"/>
      <c r="K15" s="27"/>
      <c r="L15" s="58"/>
      <c r="M15" s="27">
        <v>0.17</v>
      </c>
      <c r="N15" s="58"/>
      <c r="O15" s="27"/>
      <c r="P15" s="2"/>
      <c r="Q15" s="58"/>
      <c r="S15" s="29"/>
      <c r="T15" s="29"/>
      <c r="U15" s="29">
        <v>10</v>
      </c>
    </row>
    <row r="16" spans="1:31" s="23" customFormat="1" ht="12.75" x14ac:dyDescent="0.2">
      <c r="A16" s="25">
        <v>10</v>
      </c>
      <c r="B16" s="28" t="s">
        <v>74</v>
      </c>
      <c r="C16" s="25">
        <v>5</v>
      </c>
      <c r="D16" s="70">
        <v>1.22</v>
      </c>
      <c r="E16" s="25">
        <f t="shared" si="0"/>
        <v>1</v>
      </c>
      <c r="F16" s="58">
        <v>2008</v>
      </c>
      <c r="G16" s="27"/>
      <c r="H16" s="58"/>
      <c r="I16" s="27">
        <v>1.2</v>
      </c>
      <c r="J16" s="58">
        <v>2008</v>
      </c>
      <c r="K16" s="27"/>
      <c r="L16" s="58"/>
      <c r="M16" s="27"/>
      <c r="N16" s="58"/>
      <c r="O16" s="27"/>
      <c r="P16" s="2"/>
      <c r="Q16" s="58"/>
      <c r="S16" s="29"/>
      <c r="T16" s="29">
        <v>1.2</v>
      </c>
      <c r="U16" s="29"/>
    </row>
    <row r="17" spans="1:31" s="23" customFormat="1" ht="12.75" x14ac:dyDescent="0.2">
      <c r="A17" s="25">
        <v>11</v>
      </c>
      <c r="B17" s="28" t="s">
        <v>75</v>
      </c>
      <c r="C17" s="25"/>
      <c r="D17" s="70">
        <v>30</v>
      </c>
      <c r="E17" s="25">
        <f t="shared" si="0"/>
        <v>1</v>
      </c>
      <c r="F17" s="58">
        <v>2006</v>
      </c>
      <c r="G17" s="27"/>
      <c r="H17" s="58"/>
      <c r="I17" s="27">
        <v>30</v>
      </c>
      <c r="J17" s="58">
        <v>2006</v>
      </c>
      <c r="K17" s="27"/>
      <c r="L17" s="58"/>
      <c r="M17" s="27"/>
      <c r="N17" s="58"/>
      <c r="O17" s="27"/>
      <c r="P17" s="2"/>
      <c r="Q17" s="58"/>
      <c r="S17" s="29"/>
      <c r="T17" s="29">
        <v>30</v>
      </c>
      <c r="U17" s="29"/>
    </row>
    <row r="18" spans="1:31" s="23" customFormat="1" ht="12.75" x14ac:dyDescent="0.2">
      <c r="A18" s="25">
        <v>0</v>
      </c>
      <c r="B18" s="25" t="s">
        <v>76</v>
      </c>
      <c r="C18" s="25">
        <v>48</v>
      </c>
      <c r="D18" s="70" t="s">
        <v>68</v>
      </c>
      <c r="E18" s="25">
        <f t="shared" si="0"/>
        <v>1</v>
      </c>
      <c r="F18" s="58">
        <v>2008</v>
      </c>
      <c r="G18" s="27"/>
      <c r="H18" s="58"/>
      <c r="I18" s="27" t="s">
        <v>77</v>
      </c>
      <c r="J18" s="58">
        <v>2008</v>
      </c>
      <c r="K18" s="27"/>
      <c r="L18" s="58"/>
      <c r="M18" s="27"/>
      <c r="N18" s="58"/>
      <c r="O18" s="27"/>
      <c r="P18" s="2"/>
      <c r="Q18" s="58"/>
      <c r="S18" s="29"/>
      <c r="T18" s="29"/>
      <c r="U18" s="29">
        <v>51.1</v>
      </c>
    </row>
    <row r="19" spans="1:31" s="23" customFormat="1" ht="12.75" x14ac:dyDescent="0.2">
      <c r="A19" s="25">
        <v>14</v>
      </c>
      <c r="B19" s="28" t="s">
        <v>78</v>
      </c>
      <c r="C19" s="25">
        <v>55</v>
      </c>
      <c r="D19" s="70">
        <f>(400+480)/1528*100</f>
        <v>57.591623036649217</v>
      </c>
      <c r="E19" s="25">
        <f t="shared" si="0"/>
        <v>1</v>
      </c>
      <c r="F19" s="58">
        <v>2010</v>
      </c>
      <c r="G19" s="27"/>
      <c r="H19" s="58"/>
      <c r="I19" s="27"/>
      <c r="J19" s="58"/>
      <c r="K19" s="27"/>
      <c r="L19" s="58"/>
      <c r="M19" s="27"/>
      <c r="N19" s="58"/>
      <c r="O19" s="27"/>
      <c r="P19" s="2"/>
      <c r="Q19" s="58"/>
      <c r="S19" s="29"/>
      <c r="T19" s="29"/>
      <c r="U19" s="29">
        <v>57.6</v>
      </c>
    </row>
    <row r="20" spans="1:31" s="23" customFormat="1" ht="12.75" x14ac:dyDescent="0.2">
      <c r="A20" s="25">
        <v>8</v>
      </c>
      <c r="B20" s="25" t="s">
        <v>79</v>
      </c>
      <c r="C20" s="25">
        <v>100</v>
      </c>
      <c r="D20" s="70">
        <v>99.9</v>
      </c>
      <c r="E20" s="25">
        <f t="shared" si="0"/>
        <v>1</v>
      </c>
      <c r="F20" s="58"/>
      <c r="G20" s="27"/>
      <c r="H20" s="58"/>
      <c r="I20" s="27"/>
      <c r="J20" s="58"/>
      <c r="K20" s="27"/>
      <c r="L20" s="58"/>
      <c r="M20" s="27"/>
      <c r="N20" s="58"/>
      <c r="O20" s="27"/>
      <c r="P20" s="2"/>
      <c r="Q20" s="58"/>
      <c r="S20" s="29"/>
      <c r="T20" s="29"/>
      <c r="U20" s="29">
        <v>99.9</v>
      </c>
    </row>
    <row r="21" spans="1:31" ht="12.75" x14ac:dyDescent="0.2">
      <c r="A21" s="24">
        <v>15</v>
      </c>
      <c r="B21" s="25" t="s">
        <v>157</v>
      </c>
      <c r="C21" s="25">
        <v>19</v>
      </c>
      <c r="D21" s="70">
        <v>73.92</v>
      </c>
      <c r="E21" s="25">
        <f t="shared" si="0"/>
        <v>1</v>
      </c>
      <c r="F21" s="59">
        <v>2010</v>
      </c>
      <c r="G21" s="39"/>
      <c r="H21" s="59"/>
      <c r="I21" s="39">
        <v>73.92</v>
      </c>
      <c r="J21" s="59">
        <v>2010</v>
      </c>
      <c r="K21" s="39"/>
      <c r="L21" s="58"/>
      <c r="M21" s="39"/>
      <c r="N21" s="58"/>
      <c r="O21" s="39"/>
      <c r="P21" s="2"/>
      <c r="Q21" s="58"/>
      <c r="R21" s="23"/>
      <c r="S21" s="29"/>
      <c r="T21" s="29">
        <v>73.92</v>
      </c>
      <c r="U21" s="29"/>
      <c r="V21" s="23"/>
      <c r="W21" s="23"/>
      <c r="X21" s="23"/>
      <c r="AC21" s="23"/>
      <c r="AD21" s="23"/>
      <c r="AE21" s="23"/>
    </row>
    <row r="22" spans="1:31" s="23" customFormat="1" ht="12.75" x14ac:dyDescent="0.2">
      <c r="A22" s="25">
        <v>16</v>
      </c>
      <c r="B22" s="25" t="s">
        <v>80</v>
      </c>
      <c r="C22" s="25">
        <v>1</v>
      </c>
      <c r="D22" s="70">
        <v>0.2</v>
      </c>
      <c r="E22" s="25">
        <f t="shared" si="0"/>
        <v>1</v>
      </c>
      <c r="F22" s="58">
        <v>2010</v>
      </c>
      <c r="G22" s="27"/>
      <c r="H22" s="58"/>
      <c r="I22" s="27"/>
      <c r="J22" s="58"/>
      <c r="K22" s="27"/>
      <c r="L22" s="58"/>
      <c r="M22" s="27">
        <f>20.153/10250*100</f>
        <v>0.19661463414634145</v>
      </c>
      <c r="N22" s="58">
        <v>2010</v>
      </c>
      <c r="O22" s="27"/>
      <c r="P22" s="2"/>
      <c r="Q22" s="58"/>
      <c r="S22" s="29"/>
      <c r="T22" s="29">
        <v>0.2</v>
      </c>
      <c r="U22" s="29"/>
    </row>
    <row r="23" spans="1:31" s="23" customFormat="1" ht="12.75" x14ac:dyDescent="0.2">
      <c r="A23" s="25">
        <v>8</v>
      </c>
      <c r="B23" s="25" t="s">
        <v>81</v>
      </c>
      <c r="C23" s="25">
        <v>2</v>
      </c>
      <c r="D23" s="70">
        <v>1.6</v>
      </c>
      <c r="E23" s="25">
        <f t="shared" si="0"/>
        <v>1</v>
      </c>
      <c r="F23" s="58">
        <v>2009</v>
      </c>
      <c r="G23" s="27"/>
      <c r="H23" s="58"/>
      <c r="I23" s="27"/>
      <c r="J23" s="58"/>
      <c r="K23" s="27"/>
      <c r="L23" s="58"/>
      <c r="M23" s="27">
        <v>1.6</v>
      </c>
      <c r="N23" s="58"/>
      <c r="O23" s="27"/>
      <c r="P23" s="2"/>
      <c r="Q23" s="58"/>
      <c r="S23" s="29"/>
      <c r="T23" s="29">
        <v>1.6</v>
      </c>
      <c r="U23" s="29"/>
    </row>
    <row r="24" spans="1:31" ht="12.75" x14ac:dyDescent="0.2">
      <c r="A24" s="24">
        <v>17</v>
      </c>
      <c r="B24" s="25" t="s">
        <v>158</v>
      </c>
      <c r="C24" s="25">
        <v>25</v>
      </c>
      <c r="D24" s="70">
        <f>(300+12000+2500)/37538.82*100</f>
        <v>39.425853023616618</v>
      </c>
      <c r="E24" s="25">
        <f t="shared" si="0"/>
        <v>1</v>
      </c>
      <c r="F24" s="58">
        <v>2009</v>
      </c>
      <c r="G24" s="27"/>
      <c r="H24" s="58"/>
      <c r="I24" s="27">
        <f>(12000+2500)/37538.82*100</f>
        <v>38.626680327191956</v>
      </c>
      <c r="J24" s="58">
        <v>2009</v>
      </c>
      <c r="K24" s="27"/>
      <c r="L24" s="58"/>
      <c r="M24" s="27">
        <f>300/37538.82*100</f>
        <v>0.79917269642466127</v>
      </c>
      <c r="N24" s="58">
        <v>2009</v>
      </c>
      <c r="O24" s="27"/>
      <c r="P24" s="2"/>
      <c r="Q24" s="58"/>
      <c r="R24" s="23"/>
      <c r="S24" s="29"/>
      <c r="T24" s="29">
        <v>39.4</v>
      </c>
      <c r="U24" s="29"/>
      <c r="V24" s="23"/>
      <c r="W24" s="23"/>
      <c r="X24" s="23"/>
      <c r="AC24" s="23"/>
      <c r="AD24" s="23"/>
      <c r="AE24" s="23"/>
    </row>
    <row r="25" spans="1:31" s="23" customFormat="1" ht="12.75" x14ac:dyDescent="0.2">
      <c r="A25" s="25">
        <v>18</v>
      </c>
      <c r="B25" s="25" t="s">
        <v>82</v>
      </c>
      <c r="C25" s="25"/>
      <c r="D25" s="70">
        <v>17.600000000000001</v>
      </c>
      <c r="E25" s="25">
        <f t="shared" si="0"/>
        <v>1</v>
      </c>
      <c r="F25" s="58">
        <v>2009</v>
      </c>
      <c r="G25" s="27"/>
      <c r="H25" s="58"/>
      <c r="I25" s="27"/>
      <c r="J25" s="58"/>
      <c r="K25" s="27"/>
      <c r="L25" s="58"/>
      <c r="M25" s="27"/>
      <c r="N25" s="58"/>
      <c r="O25" s="27"/>
      <c r="P25" s="2"/>
      <c r="Q25" s="58"/>
      <c r="S25" s="29"/>
      <c r="T25" s="29">
        <v>17.600000000000001</v>
      </c>
      <c r="U25" s="29"/>
    </row>
    <row r="26" spans="1:31" ht="12.75" x14ac:dyDescent="0.2">
      <c r="A26" s="24">
        <v>19</v>
      </c>
      <c r="B26" s="25" t="s">
        <v>159</v>
      </c>
      <c r="C26" s="25"/>
      <c r="D26" s="70">
        <v>3.7</v>
      </c>
      <c r="E26" s="25">
        <f t="shared" si="0"/>
        <v>1</v>
      </c>
      <c r="F26" s="58">
        <v>2009</v>
      </c>
      <c r="G26" s="27"/>
      <c r="H26" s="58"/>
      <c r="I26" s="27">
        <v>0.1</v>
      </c>
      <c r="J26" s="58">
        <v>2009</v>
      </c>
      <c r="K26" s="27">
        <v>0.4</v>
      </c>
      <c r="L26" s="58"/>
      <c r="M26" s="27">
        <v>0.8</v>
      </c>
      <c r="N26" s="58">
        <v>2009</v>
      </c>
      <c r="O26" s="27">
        <v>2.5</v>
      </c>
      <c r="P26" s="2" t="s">
        <v>40</v>
      </c>
      <c r="Q26" s="58"/>
      <c r="R26" s="23"/>
      <c r="S26" s="29"/>
      <c r="T26" s="29">
        <v>3.7</v>
      </c>
      <c r="U26" s="29"/>
      <c r="V26" s="23"/>
      <c r="W26" s="23"/>
      <c r="X26" s="23"/>
      <c r="AC26" s="23"/>
      <c r="AD26" s="23"/>
      <c r="AE26" s="23"/>
    </row>
    <row r="27" spans="1:31" s="23" customFormat="1" ht="12.75" x14ac:dyDescent="0.2">
      <c r="A27" s="25">
        <v>20</v>
      </c>
      <c r="B27" s="25" t="s">
        <v>83</v>
      </c>
      <c r="C27" s="25">
        <v>2</v>
      </c>
      <c r="D27" s="70">
        <v>1.9</v>
      </c>
      <c r="E27" s="25">
        <f t="shared" si="0"/>
        <v>1</v>
      </c>
      <c r="F27" s="58">
        <v>2008</v>
      </c>
      <c r="G27" s="27"/>
      <c r="H27" s="58"/>
      <c r="I27" s="27"/>
      <c r="J27" s="58"/>
      <c r="K27" s="27"/>
      <c r="L27" s="58"/>
      <c r="M27" s="27">
        <v>1.9</v>
      </c>
      <c r="N27" s="58">
        <v>2008</v>
      </c>
      <c r="O27" s="27"/>
      <c r="P27" s="2"/>
      <c r="Q27" s="58"/>
      <c r="S27" s="29"/>
      <c r="T27" s="29">
        <v>1.9</v>
      </c>
      <c r="U27" s="29"/>
    </row>
    <row r="28" spans="1:31" s="23" customFormat="1" ht="12.75" x14ac:dyDescent="0.2">
      <c r="A28" s="25" t="s">
        <v>56</v>
      </c>
      <c r="B28" s="25" t="s">
        <v>84</v>
      </c>
      <c r="C28" s="25">
        <v>41</v>
      </c>
      <c r="D28" s="70">
        <f>(7.7+0.35+5)/30.842*100</f>
        <v>42.312431100447448</v>
      </c>
      <c r="E28" s="25">
        <f>IF(AND(D28&lt;&gt;"",D28&lt;&gt;"…"),1,0)</f>
        <v>1</v>
      </c>
      <c r="F28" s="58">
        <v>2007</v>
      </c>
      <c r="G28" s="27"/>
      <c r="H28" s="58"/>
      <c r="I28" s="27"/>
      <c r="J28" s="58"/>
      <c r="K28" s="27"/>
      <c r="L28" s="58"/>
      <c r="M28" s="27">
        <f>0.35/30.842*100</f>
        <v>1.1348161597821154</v>
      </c>
      <c r="N28" s="58">
        <v>2007</v>
      </c>
      <c r="O28" s="27"/>
      <c r="P28" s="2"/>
      <c r="Q28" s="58"/>
      <c r="S28" s="29"/>
      <c r="T28" s="29"/>
      <c r="U28" s="29">
        <v>42.3</v>
      </c>
    </row>
    <row r="29" spans="1:31" ht="12.75" x14ac:dyDescent="0.2">
      <c r="A29" s="24">
        <v>23</v>
      </c>
      <c r="B29" s="25" t="s">
        <v>160</v>
      </c>
      <c r="C29" s="25">
        <v>0</v>
      </c>
      <c r="D29" s="70">
        <v>6</v>
      </c>
      <c r="E29" s="25">
        <f>IF(AND(D29&lt;&gt;"",D29&lt;&gt;"…"),1,0)</f>
        <v>1</v>
      </c>
      <c r="F29" s="58">
        <v>2009</v>
      </c>
      <c r="G29" s="27"/>
      <c r="H29" s="58"/>
      <c r="I29" s="27"/>
      <c r="J29" s="58"/>
      <c r="K29" s="27"/>
      <c r="L29" s="58"/>
      <c r="M29" s="27"/>
      <c r="N29" s="58"/>
      <c r="O29" s="27"/>
      <c r="P29" s="2"/>
      <c r="Q29" s="58"/>
      <c r="R29" s="23"/>
      <c r="S29" s="29"/>
      <c r="T29" s="29"/>
      <c r="U29" s="29">
        <v>6</v>
      </c>
      <c r="V29" s="23"/>
      <c r="W29" s="23"/>
      <c r="X29" s="23"/>
      <c r="AC29" s="23"/>
      <c r="AD29" s="23"/>
      <c r="AE29" s="23"/>
    </row>
    <row r="30" spans="1:31" ht="12.75" x14ac:dyDescent="0.2">
      <c r="A30" s="24">
        <v>24</v>
      </c>
      <c r="B30" s="25" t="s">
        <v>161</v>
      </c>
      <c r="C30" s="25"/>
      <c r="D30" s="70">
        <v>100</v>
      </c>
      <c r="E30" s="25">
        <f>IF(AND(D30&lt;&gt;"",D30&lt;&gt;"…"),1,0)</f>
        <v>1</v>
      </c>
      <c r="F30" s="58">
        <v>2010</v>
      </c>
      <c r="G30" s="27">
        <v>100</v>
      </c>
      <c r="H30" s="58">
        <v>2010</v>
      </c>
      <c r="I30" s="27"/>
      <c r="J30" s="58"/>
      <c r="K30" s="27"/>
      <c r="L30" s="58"/>
      <c r="M30" s="27"/>
      <c r="N30" s="58"/>
      <c r="O30" s="27"/>
      <c r="P30" s="2"/>
      <c r="Q30" s="58"/>
      <c r="R30" s="23"/>
      <c r="S30" s="29">
        <v>100</v>
      </c>
      <c r="T30" s="29"/>
      <c r="U30" s="29"/>
      <c r="V30" s="23"/>
      <c r="W30" s="23"/>
      <c r="X30" s="23"/>
      <c r="AC30" s="23"/>
      <c r="AD30" s="23"/>
      <c r="AE30" s="23"/>
    </row>
    <row r="31" spans="1:31" s="23" customFormat="1" ht="12.75" x14ac:dyDescent="0.2">
      <c r="A31" s="25">
        <v>25</v>
      </c>
      <c r="B31" s="25" t="s">
        <v>85</v>
      </c>
      <c r="C31" s="25">
        <v>23</v>
      </c>
      <c r="D31" s="70">
        <v>28</v>
      </c>
      <c r="E31" s="25">
        <f t="shared" ref="E31:E67" si="1">IF(D31&lt;&gt;"",1,0)</f>
        <v>1</v>
      </c>
      <c r="F31" s="58">
        <v>2007</v>
      </c>
      <c r="G31" s="27"/>
      <c r="H31" s="58"/>
      <c r="I31" s="27">
        <v>4.8</v>
      </c>
      <c r="J31" s="58">
        <v>2007</v>
      </c>
      <c r="K31" s="27">
        <v>3.1</v>
      </c>
      <c r="L31" s="58">
        <v>2009</v>
      </c>
      <c r="M31" s="27">
        <v>3.9</v>
      </c>
      <c r="N31" s="58">
        <v>2007</v>
      </c>
      <c r="O31" s="27">
        <f>9.6+0.5</f>
        <v>10.1</v>
      </c>
      <c r="P31" s="2" t="s">
        <v>27</v>
      </c>
      <c r="Q31" s="58">
        <v>2007</v>
      </c>
      <c r="S31" s="29"/>
      <c r="T31" s="29">
        <v>28</v>
      </c>
      <c r="U31" s="29"/>
    </row>
    <row r="32" spans="1:31" s="23" customFormat="1" ht="12.75" x14ac:dyDescent="0.2">
      <c r="A32" s="25">
        <v>26</v>
      </c>
      <c r="B32" s="28" t="s">
        <v>86</v>
      </c>
      <c r="C32" s="25">
        <v>1</v>
      </c>
      <c r="D32" s="70">
        <f>G32+I32+M32+O32</f>
        <v>3.08</v>
      </c>
      <c r="E32" s="25">
        <f t="shared" si="1"/>
        <v>1</v>
      </c>
      <c r="F32" s="58">
        <v>2003</v>
      </c>
      <c r="G32" s="27">
        <v>2.4</v>
      </c>
      <c r="H32" s="58">
        <v>2003</v>
      </c>
      <c r="I32" s="27">
        <v>0.34</v>
      </c>
      <c r="J32" s="58">
        <v>2003</v>
      </c>
      <c r="K32" s="27"/>
      <c r="L32" s="58"/>
      <c r="M32" s="27">
        <v>0.22</v>
      </c>
      <c r="N32" s="58">
        <v>2004</v>
      </c>
      <c r="O32" s="27">
        <v>0.12</v>
      </c>
      <c r="P32" s="2" t="s">
        <v>67</v>
      </c>
      <c r="Q32" s="58"/>
      <c r="S32" s="29"/>
      <c r="T32" s="29">
        <v>0.5</v>
      </c>
      <c r="U32" s="29"/>
    </row>
    <row r="33" spans="1:31" s="23" customFormat="1" ht="12.75" x14ac:dyDescent="0.2">
      <c r="A33" s="25">
        <v>27</v>
      </c>
      <c r="B33" s="28" t="s">
        <v>87</v>
      </c>
      <c r="C33" s="25"/>
      <c r="D33" s="70">
        <v>2.2000000000000002</v>
      </c>
      <c r="E33" s="25">
        <f t="shared" si="1"/>
        <v>1</v>
      </c>
      <c r="F33" s="58">
        <v>2008</v>
      </c>
      <c r="G33" s="27"/>
      <c r="H33" s="58"/>
      <c r="I33" s="27"/>
      <c r="J33" s="58"/>
      <c r="K33" s="27">
        <v>0.3</v>
      </c>
      <c r="L33" s="58">
        <v>2008</v>
      </c>
      <c r="M33" s="27">
        <v>0.1</v>
      </c>
      <c r="N33" s="58">
        <v>2008</v>
      </c>
      <c r="O33" s="27">
        <v>1.8</v>
      </c>
      <c r="P33" s="2" t="s">
        <v>27</v>
      </c>
      <c r="Q33" s="58">
        <v>2008</v>
      </c>
      <c r="S33" s="29"/>
      <c r="T33" s="29">
        <v>2.2000000000000002</v>
      </c>
      <c r="U33" s="29"/>
    </row>
    <row r="34" spans="1:31" hidden="1" x14ac:dyDescent="0.2">
      <c r="A34" s="24">
        <v>0</v>
      </c>
      <c r="B34" s="25" t="s">
        <v>3</v>
      </c>
      <c r="C34" s="25"/>
      <c r="D34" s="70" t="s">
        <v>41</v>
      </c>
      <c r="E34" s="25">
        <f t="shared" si="1"/>
        <v>1</v>
      </c>
      <c r="F34" s="58"/>
      <c r="G34" s="27"/>
      <c r="H34" s="58"/>
      <c r="I34" s="27"/>
      <c r="J34" s="58"/>
      <c r="K34" s="27"/>
      <c r="L34" s="58"/>
      <c r="M34" s="27"/>
      <c r="N34" s="58"/>
      <c r="O34" s="27"/>
      <c r="P34" s="2"/>
      <c r="Q34" s="58"/>
      <c r="R34" s="23"/>
      <c r="S34" s="29"/>
      <c r="T34" s="29"/>
      <c r="U34" s="29"/>
      <c r="V34" s="23"/>
      <c r="W34" s="23"/>
      <c r="X34" s="23"/>
      <c r="AC34" s="23"/>
      <c r="AD34" s="23"/>
      <c r="AE34" s="23"/>
    </row>
    <row r="35" spans="1:31" s="23" customFormat="1" ht="12.75" x14ac:dyDescent="0.2">
      <c r="A35" s="25">
        <v>28</v>
      </c>
      <c r="B35" s="28" t="s">
        <v>88</v>
      </c>
      <c r="C35" s="25">
        <v>37</v>
      </c>
      <c r="D35" s="70">
        <v>91.036000000000001</v>
      </c>
      <c r="E35" s="25">
        <f t="shared" si="1"/>
        <v>1</v>
      </c>
      <c r="F35" s="58">
        <v>2010</v>
      </c>
      <c r="G35" s="27"/>
      <c r="H35" s="58"/>
      <c r="I35" s="27"/>
      <c r="J35" s="58"/>
      <c r="K35" s="27"/>
      <c r="L35" s="58"/>
      <c r="M35" s="27"/>
      <c r="N35" s="58"/>
      <c r="O35" s="27"/>
      <c r="P35" s="2"/>
      <c r="Q35" s="58"/>
      <c r="S35" s="29"/>
      <c r="T35" s="29">
        <v>91</v>
      </c>
      <c r="U35" s="29"/>
    </row>
    <row r="36" spans="1:31" ht="12.75" x14ac:dyDescent="0.2">
      <c r="A36" s="24">
        <v>29</v>
      </c>
      <c r="B36" s="25" t="s">
        <v>162</v>
      </c>
      <c r="C36" s="25"/>
      <c r="D36" s="70">
        <v>2.1</v>
      </c>
      <c r="E36" s="25">
        <f t="shared" si="1"/>
        <v>1</v>
      </c>
      <c r="F36" s="58">
        <v>2009</v>
      </c>
      <c r="G36" s="27"/>
      <c r="H36" s="58"/>
      <c r="I36" s="27">
        <v>0.4</v>
      </c>
      <c r="J36" s="58">
        <v>2009</v>
      </c>
      <c r="K36" s="27">
        <v>0.3</v>
      </c>
      <c r="L36" s="58">
        <v>2009</v>
      </c>
      <c r="M36" s="27">
        <v>0.5</v>
      </c>
      <c r="N36" s="58">
        <v>2009</v>
      </c>
      <c r="O36" s="27" t="s">
        <v>163</v>
      </c>
      <c r="P36" s="2"/>
      <c r="Q36" s="58">
        <v>2009</v>
      </c>
      <c r="R36" s="23"/>
      <c r="S36" s="29"/>
      <c r="T36" s="29">
        <v>2.1</v>
      </c>
      <c r="U36" s="29"/>
      <c r="V36" s="23"/>
      <c r="W36" s="23"/>
      <c r="X36" s="23"/>
      <c r="AC36" s="23"/>
      <c r="AD36" s="23"/>
      <c r="AE36" s="23"/>
    </row>
    <row r="37" spans="1:31" s="23" customFormat="1" ht="12.75" x14ac:dyDescent="0.2">
      <c r="A37" s="25">
        <v>31</v>
      </c>
      <c r="B37" s="28" t="s">
        <v>89</v>
      </c>
      <c r="C37" s="25">
        <v>12</v>
      </c>
      <c r="D37" s="70">
        <v>20.13</v>
      </c>
      <c r="E37" s="25">
        <f t="shared" si="1"/>
        <v>1</v>
      </c>
      <c r="F37" s="58">
        <v>2007</v>
      </c>
      <c r="G37" s="27">
        <f>40*20.13/100</f>
        <v>8.0519999999999996</v>
      </c>
      <c r="H37" s="58">
        <v>2007</v>
      </c>
      <c r="I37" s="27">
        <f>24*20.13/100</f>
        <v>4.8311999999999999</v>
      </c>
      <c r="J37" s="58">
        <v>2007</v>
      </c>
      <c r="K37" s="27">
        <f>8*20.13/100</f>
        <v>1.6103999999999998</v>
      </c>
      <c r="L37" s="58">
        <v>2007</v>
      </c>
      <c r="M37" s="27">
        <f>27*20.13/100</f>
        <v>5.4351000000000003</v>
      </c>
      <c r="N37" s="58">
        <v>2007</v>
      </c>
      <c r="O37" s="27">
        <f>1*20.13/100</f>
        <v>0.20129999999999998</v>
      </c>
      <c r="P37" s="2" t="s">
        <v>25</v>
      </c>
      <c r="Q37" s="58">
        <v>2007</v>
      </c>
      <c r="S37" s="29">
        <v>8.1</v>
      </c>
      <c r="T37" s="29">
        <v>12</v>
      </c>
      <c r="U37" s="29"/>
    </row>
    <row r="38" spans="1:31" ht="12.75" x14ac:dyDescent="0.2">
      <c r="A38" s="24">
        <v>32</v>
      </c>
      <c r="B38" s="25" t="s">
        <v>164</v>
      </c>
      <c r="C38" s="25"/>
      <c r="D38" s="70">
        <v>0</v>
      </c>
      <c r="E38" s="25">
        <f t="shared" si="1"/>
        <v>1</v>
      </c>
      <c r="F38" s="58">
        <v>2008</v>
      </c>
      <c r="G38" s="27"/>
      <c r="H38" s="58"/>
      <c r="I38" s="27"/>
      <c r="J38" s="58"/>
      <c r="K38" s="27"/>
      <c r="L38" s="58"/>
      <c r="M38" s="27"/>
      <c r="N38" s="58"/>
      <c r="O38" s="27"/>
      <c r="P38" s="2"/>
      <c r="Q38" s="58"/>
      <c r="R38" s="23"/>
      <c r="S38" s="29"/>
      <c r="T38" s="29"/>
      <c r="U38" s="29"/>
      <c r="V38" s="23"/>
      <c r="W38" s="23"/>
      <c r="X38" s="23"/>
      <c r="AC38" s="23"/>
      <c r="AD38" s="23"/>
      <c r="AE38" s="23"/>
    </row>
    <row r="39" spans="1:31" s="23" customFormat="1" ht="12.75" x14ac:dyDescent="0.2">
      <c r="A39" s="25">
        <v>33</v>
      </c>
      <c r="B39" s="28" t="s">
        <v>90</v>
      </c>
      <c r="C39" s="25">
        <v>100</v>
      </c>
      <c r="D39" s="70">
        <v>100</v>
      </c>
      <c r="E39" s="25">
        <f t="shared" si="1"/>
        <v>1</v>
      </c>
      <c r="F39" s="58">
        <v>2010</v>
      </c>
      <c r="G39" s="27"/>
      <c r="H39" s="58"/>
      <c r="I39" s="27"/>
      <c r="J39" s="58"/>
      <c r="K39" s="27">
        <v>16.899999999999999</v>
      </c>
      <c r="L39" s="58">
        <v>2009</v>
      </c>
      <c r="M39" s="27"/>
      <c r="N39" s="58"/>
      <c r="O39" s="27"/>
      <c r="P39" s="2"/>
      <c r="Q39" s="58"/>
      <c r="S39" s="29">
        <v>83.1</v>
      </c>
      <c r="T39" s="29">
        <v>16.899999999999999</v>
      </c>
      <c r="U39" s="29"/>
    </row>
    <row r="40" spans="1:31" s="23" customFormat="1" ht="12.75" x14ac:dyDescent="0.2">
      <c r="A40" s="25">
        <v>34</v>
      </c>
      <c r="B40" s="25" t="s">
        <v>91</v>
      </c>
      <c r="C40" s="25"/>
      <c r="D40" s="70">
        <v>29.74</v>
      </c>
      <c r="E40" s="25">
        <f t="shared" si="1"/>
        <v>1</v>
      </c>
      <c r="F40" s="58">
        <v>2009</v>
      </c>
      <c r="G40" s="27"/>
      <c r="H40" s="58"/>
      <c r="I40" s="27"/>
      <c r="J40" s="58"/>
      <c r="K40" s="27"/>
      <c r="L40" s="58"/>
      <c r="M40" s="27"/>
      <c r="N40" s="58"/>
      <c r="O40" s="27"/>
      <c r="P40" s="2"/>
      <c r="Q40" s="58"/>
      <c r="S40" s="29"/>
      <c r="T40" s="29">
        <v>29.74</v>
      </c>
      <c r="U40" s="29"/>
    </row>
    <row r="41" spans="1:31" s="23" customFormat="1" ht="12.75" x14ac:dyDescent="0.2">
      <c r="A41" s="25">
        <v>35</v>
      </c>
      <c r="B41" s="28" t="s">
        <v>92</v>
      </c>
      <c r="C41" s="25"/>
      <c r="D41" s="70">
        <v>6.2</v>
      </c>
      <c r="E41" s="25">
        <f t="shared" si="1"/>
        <v>1</v>
      </c>
      <c r="F41" s="58">
        <v>2006</v>
      </c>
      <c r="G41" s="27"/>
      <c r="H41" s="58"/>
      <c r="I41" s="27">
        <v>6.2</v>
      </c>
      <c r="J41" s="58">
        <v>2006</v>
      </c>
      <c r="K41" s="27"/>
      <c r="L41" s="58"/>
      <c r="M41" s="27"/>
      <c r="N41" s="58"/>
      <c r="O41" s="27"/>
      <c r="P41" s="2"/>
      <c r="Q41" s="58"/>
      <c r="S41" s="29"/>
      <c r="T41" s="29">
        <v>6.2</v>
      </c>
      <c r="U41" s="29"/>
    </row>
    <row r="42" spans="1:31" s="23" customFormat="1" ht="12.75" x14ac:dyDescent="0.2">
      <c r="A42" s="25">
        <v>36</v>
      </c>
      <c r="B42" s="28" t="s">
        <v>93</v>
      </c>
      <c r="C42" s="25">
        <v>15</v>
      </c>
      <c r="D42" s="70">
        <v>13</v>
      </c>
      <c r="E42" s="25">
        <f t="shared" si="1"/>
        <v>1</v>
      </c>
      <c r="F42" s="58">
        <v>2010</v>
      </c>
      <c r="G42" s="27"/>
      <c r="H42" s="58"/>
      <c r="I42" s="27"/>
      <c r="J42" s="58"/>
      <c r="K42" s="27"/>
      <c r="L42" s="58"/>
      <c r="M42" s="27"/>
      <c r="N42" s="58"/>
      <c r="O42" s="27"/>
      <c r="P42" s="2"/>
      <c r="Q42" s="58"/>
      <c r="S42" s="29"/>
      <c r="T42" s="29"/>
      <c r="U42" s="29">
        <v>13.1</v>
      </c>
    </row>
    <row r="43" spans="1:31" s="23" customFormat="1" ht="12.75" x14ac:dyDescent="0.2">
      <c r="A43" s="25">
        <v>37</v>
      </c>
      <c r="B43" s="28" t="s">
        <v>94</v>
      </c>
      <c r="C43" s="25">
        <v>0</v>
      </c>
      <c r="D43" s="70">
        <v>4</v>
      </c>
      <c r="E43" s="25">
        <f t="shared" si="1"/>
        <v>1</v>
      </c>
      <c r="F43" s="58">
        <v>2010</v>
      </c>
      <c r="G43" s="27"/>
      <c r="H43" s="58"/>
      <c r="I43" s="27"/>
      <c r="J43" s="58"/>
      <c r="K43" s="27"/>
      <c r="L43" s="58"/>
      <c r="M43" s="27">
        <v>4</v>
      </c>
      <c r="N43" s="58">
        <v>2010</v>
      </c>
      <c r="O43" s="27"/>
      <c r="P43" s="2"/>
      <c r="Q43" s="58"/>
      <c r="S43" s="29"/>
      <c r="T43" s="29">
        <v>4</v>
      </c>
      <c r="U43" s="29"/>
    </row>
    <row r="44" spans="1:31" s="23" customFormat="1" ht="12.75" x14ac:dyDescent="0.2">
      <c r="A44" s="25">
        <v>38</v>
      </c>
      <c r="B44" s="28" t="s">
        <v>95</v>
      </c>
      <c r="C44" s="25">
        <v>99</v>
      </c>
      <c r="D44" s="70">
        <v>80</v>
      </c>
      <c r="E44" s="25">
        <f t="shared" si="1"/>
        <v>1</v>
      </c>
      <c r="F44" s="58">
        <v>2005</v>
      </c>
      <c r="G44" s="27">
        <v>8</v>
      </c>
      <c r="H44" s="58">
        <v>2005</v>
      </c>
      <c r="I44" s="27">
        <v>71</v>
      </c>
      <c r="J44" s="58">
        <v>2005</v>
      </c>
      <c r="K44" s="27"/>
      <c r="L44" s="58"/>
      <c r="M44" s="27"/>
      <c r="N44" s="58"/>
      <c r="O44" s="27"/>
      <c r="P44" s="2"/>
      <c r="Q44" s="58"/>
      <c r="S44" s="29">
        <v>8</v>
      </c>
      <c r="T44" s="29">
        <v>72</v>
      </c>
      <c r="U44" s="29"/>
    </row>
    <row r="45" spans="1:31" s="23" customFormat="1" ht="12.75" x14ac:dyDescent="0.2">
      <c r="A45" s="25">
        <v>39</v>
      </c>
      <c r="B45" s="28" t="s">
        <v>96</v>
      </c>
      <c r="C45" s="25">
        <v>0</v>
      </c>
      <c r="D45" s="70">
        <v>2</v>
      </c>
      <c r="E45" s="25">
        <f t="shared" si="1"/>
        <v>1</v>
      </c>
      <c r="F45" s="58">
        <v>2008</v>
      </c>
      <c r="G45" s="27"/>
      <c r="H45" s="58"/>
      <c r="I45" s="27"/>
      <c r="J45" s="58"/>
      <c r="K45" s="27">
        <f>85/30000*100</f>
        <v>0.28333333333333333</v>
      </c>
      <c r="L45" s="58">
        <v>2008</v>
      </c>
      <c r="M45" s="27">
        <f>625/30000000*100</f>
        <v>2.0833333333333333E-3</v>
      </c>
      <c r="N45" s="58">
        <v>2008</v>
      </c>
      <c r="O45" s="27" t="s">
        <v>97</v>
      </c>
      <c r="P45" s="2"/>
      <c r="Q45" s="58">
        <v>2008</v>
      </c>
      <c r="S45" s="29"/>
      <c r="T45" s="29">
        <v>2</v>
      </c>
      <c r="U45" s="29"/>
    </row>
    <row r="46" spans="1:31" ht="12.75" x14ac:dyDescent="0.2">
      <c r="A46" s="24">
        <v>41</v>
      </c>
      <c r="B46" s="25" t="s">
        <v>165</v>
      </c>
      <c r="C46" s="25"/>
      <c r="D46" s="70">
        <v>8.4</v>
      </c>
      <c r="E46" s="25">
        <f t="shared" si="1"/>
        <v>1</v>
      </c>
      <c r="F46" s="58">
        <v>2008</v>
      </c>
      <c r="G46" s="27"/>
      <c r="H46" s="58"/>
      <c r="I46" s="27"/>
      <c r="J46" s="58"/>
      <c r="K46" s="27">
        <v>0.1</v>
      </c>
      <c r="L46" s="58">
        <v>2008</v>
      </c>
      <c r="M46" s="27">
        <v>0.2</v>
      </c>
      <c r="N46" s="58">
        <v>2008</v>
      </c>
      <c r="O46" s="27" t="s">
        <v>166</v>
      </c>
      <c r="P46" s="2"/>
      <c r="Q46" s="58">
        <v>2008</v>
      </c>
      <c r="R46" s="23"/>
      <c r="S46" s="29"/>
      <c r="T46" s="29">
        <v>8.4</v>
      </c>
      <c r="U46" s="29"/>
      <c r="V46" s="23"/>
      <c r="W46" s="23"/>
      <c r="X46" s="23"/>
      <c r="AC46" s="23"/>
      <c r="AD46" s="23"/>
      <c r="AE46" s="23"/>
    </row>
    <row r="47" spans="1:31" ht="12.75" x14ac:dyDescent="0.2">
      <c r="A47" s="32">
        <v>43</v>
      </c>
      <c r="B47" s="37" t="s">
        <v>167</v>
      </c>
      <c r="C47" s="37"/>
      <c r="D47" s="71">
        <v>1</v>
      </c>
      <c r="E47" s="37">
        <f t="shared" si="1"/>
        <v>1</v>
      </c>
      <c r="F47" s="60">
        <v>2009</v>
      </c>
      <c r="G47" s="40"/>
      <c r="H47" s="60"/>
      <c r="I47" s="40"/>
      <c r="J47" s="60"/>
      <c r="K47" s="40"/>
      <c r="L47" s="60"/>
      <c r="M47" s="40"/>
      <c r="N47" s="60"/>
      <c r="O47" s="40"/>
      <c r="P47" s="5"/>
      <c r="Q47" s="60"/>
      <c r="R47" s="23"/>
      <c r="S47" s="61"/>
      <c r="T47" s="61">
        <v>1</v>
      </c>
      <c r="U47" s="61"/>
      <c r="V47" s="23"/>
      <c r="W47" s="23"/>
      <c r="X47" s="23"/>
      <c r="AC47" s="23"/>
      <c r="AD47" s="23"/>
      <c r="AE47" s="23"/>
    </row>
    <row r="48" spans="1:31" s="33" customFormat="1" ht="6" customHeight="1" x14ac:dyDescent="0.2">
      <c r="B48" s="41"/>
      <c r="C48" s="41"/>
      <c r="D48" s="42"/>
      <c r="E48" s="41"/>
      <c r="F48" s="62"/>
      <c r="G48" s="43"/>
      <c r="H48" s="62"/>
      <c r="I48" s="43"/>
      <c r="J48" s="62"/>
      <c r="K48" s="43"/>
      <c r="L48" s="62"/>
      <c r="M48" s="43"/>
      <c r="N48" s="62"/>
      <c r="O48" s="43"/>
      <c r="P48" s="6"/>
      <c r="Q48" s="62"/>
      <c r="R48" s="41"/>
      <c r="S48" s="42"/>
      <c r="T48" s="42"/>
      <c r="U48" s="42"/>
      <c r="V48" s="23"/>
      <c r="W48" s="23"/>
      <c r="X48" s="23"/>
      <c r="AC48" s="23"/>
      <c r="AD48" s="23"/>
      <c r="AE48" s="23"/>
    </row>
    <row r="49" spans="1:31" s="33" customFormat="1" ht="18.75" customHeight="1" x14ac:dyDescent="0.3">
      <c r="B49" s="77" t="s">
        <v>62</v>
      </c>
      <c r="C49" s="41"/>
      <c r="D49" s="42"/>
      <c r="E49" s="41"/>
      <c r="F49" s="62"/>
      <c r="G49" s="43"/>
      <c r="H49" s="62"/>
      <c r="I49" s="43"/>
      <c r="J49" s="62"/>
      <c r="K49" s="43"/>
      <c r="L49" s="62"/>
      <c r="M49" s="43"/>
      <c r="N49" s="62"/>
      <c r="O49" s="43"/>
      <c r="P49" s="6"/>
      <c r="Q49" s="62"/>
      <c r="R49" s="41"/>
      <c r="S49" s="42"/>
      <c r="T49" s="42"/>
      <c r="U49" s="42"/>
      <c r="V49" s="23"/>
      <c r="W49" s="23"/>
      <c r="X49" s="23"/>
      <c r="AC49" s="23"/>
      <c r="AD49" s="23"/>
      <c r="AE49" s="23"/>
    </row>
    <row r="50" spans="1:31" ht="12.75" x14ac:dyDescent="0.2">
      <c r="A50" s="24">
        <v>44</v>
      </c>
      <c r="B50" s="25" t="s">
        <v>168</v>
      </c>
      <c r="C50" s="25"/>
      <c r="D50" s="70">
        <v>51.1</v>
      </c>
      <c r="E50" s="25">
        <f t="shared" si="1"/>
        <v>1</v>
      </c>
      <c r="F50" s="58">
        <v>2007</v>
      </c>
      <c r="G50" s="27"/>
      <c r="H50" s="58"/>
      <c r="I50" s="27">
        <v>51.1</v>
      </c>
      <c r="J50" s="58">
        <v>2007</v>
      </c>
      <c r="K50" s="27"/>
      <c r="L50" s="58"/>
      <c r="M50" s="27"/>
      <c r="N50" s="58"/>
      <c r="O50" s="27"/>
      <c r="P50" s="2"/>
      <c r="Q50" s="58"/>
      <c r="R50" s="23"/>
      <c r="S50" s="29"/>
      <c r="T50" s="29"/>
      <c r="U50" s="29">
        <v>51.1</v>
      </c>
      <c r="V50" s="23"/>
      <c r="W50" s="23"/>
      <c r="X50" s="23"/>
      <c r="AC50" s="23"/>
      <c r="AD50" s="23"/>
      <c r="AE50" s="23"/>
    </row>
    <row r="51" spans="1:31" s="23" customFormat="1" ht="12.75" x14ac:dyDescent="0.2">
      <c r="A51" s="25">
        <v>45</v>
      </c>
      <c r="B51" s="28" t="s">
        <v>98</v>
      </c>
      <c r="C51" s="25">
        <v>100</v>
      </c>
      <c r="D51" s="70">
        <v>96.8</v>
      </c>
      <c r="E51" s="25">
        <f t="shared" si="1"/>
        <v>1</v>
      </c>
      <c r="F51" s="58">
        <v>2009</v>
      </c>
      <c r="G51" s="27">
        <v>37.619999999999997</v>
      </c>
      <c r="H51" s="58">
        <v>2008</v>
      </c>
      <c r="I51" s="27">
        <v>52.71</v>
      </c>
      <c r="J51" s="58">
        <v>2008</v>
      </c>
      <c r="K51" s="27">
        <v>9.67</v>
      </c>
      <c r="L51" s="58">
        <v>2008</v>
      </c>
      <c r="M51" s="27"/>
      <c r="N51" s="58"/>
      <c r="O51" s="27"/>
      <c r="P51" s="2"/>
      <c r="Q51" s="58"/>
      <c r="S51" s="29">
        <v>37.6</v>
      </c>
      <c r="T51" s="29">
        <v>62.4</v>
      </c>
      <c r="U51" s="29"/>
    </row>
    <row r="52" spans="1:31" ht="12.75" x14ac:dyDescent="0.2">
      <c r="A52" s="24">
        <v>46</v>
      </c>
      <c r="B52" s="25" t="s">
        <v>169</v>
      </c>
      <c r="C52" s="25"/>
      <c r="D52" s="70">
        <v>99.2</v>
      </c>
      <c r="E52" s="25">
        <f t="shared" si="1"/>
        <v>1</v>
      </c>
      <c r="F52" s="58">
        <v>2003</v>
      </c>
      <c r="G52" s="27"/>
      <c r="H52" s="58"/>
      <c r="I52" s="27">
        <v>99.2</v>
      </c>
      <c r="J52" s="58">
        <v>2003</v>
      </c>
      <c r="K52" s="27"/>
      <c r="L52" s="58"/>
      <c r="M52" s="27"/>
      <c r="N52" s="58"/>
      <c r="O52" s="27"/>
      <c r="P52" s="2"/>
      <c r="Q52" s="58"/>
      <c r="R52" s="23"/>
      <c r="S52" s="29"/>
      <c r="T52" s="29">
        <v>99.2</v>
      </c>
      <c r="U52" s="29"/>
      <c r="V52" s="23"/>
      <c r="W52" s="23"/>
      <c r="X52" s="23"/>
      <c r="AC52" s="23"/>
      <c r="AD52" s="23"/>
      <c r="AE52" s="23"/>
    </row>
    <row r="53" spans="1:31" s="23" customFormat="1" ht="12.75" x14ac:dyDescent="0.2">
      <c r="A53" s="25">
        <v>47</v>
      </c>
      <c r="B53" s="25" t="s">
        <v>99</v>
      </c>
      <c r="C53" s="25">
        <v>0</v>
      </c>
      <c r="D53" s="70">
        <v>100</v>
      </c>
      <c r="E53" s="25">
        <f t="shared" si="1"/>
        <v>1</v>
      </c>
      <c r="F53" s="58">
        <v>1995</v>
      </c>
      <c r="G53" s="27"/>
      <c r="H53" s="58"/>
      <c r="I53" s="27"/>
      <c r="J53" s="58"/>
      <c r="K53" s="27"/>
      <c r="L53" s="58"/>
      <c r="M53" s="27"/>
      <c r="N53" s="58"/>
      <c r="O53" s="27"/>
      <c r="P53" s="2"/>
      <c r="Q53" s="58"/>
      <c r="S53" s="29"/>
      <c r="T53" s="29"/>
      <c r="U53" s="29">
        <v>100</v>
      </c>
    </row>
    <row r="54" spans="1:31" s="23" customFormat="1" ht="12.75" x14ac:dyDescent="0.2">
      <c r="A54" s="25">
        <v>47</v>
      </c>
      <c r="B54" s="28" t="s">
        <v>100</v>
      </c>
      <c r="C54" s="25"/>
      <c r="D54" s="70">
        <v>100</v>
      </c>
      <c r="E54" s="25">
        <f t="shared" si="1"/>
        <v>1</v>
      </c>
      <c r="F54" s="58">
        <v>1995</v>
      </c>
      <c r="G54" s="27"/>
      <c r="H54" s="58"/>
      <c r="I54" s="27"/>
      <c r="J54" s="58"/>
      <c r="K54" s="27"/>
      <c r="L54" s="58"/>
      <c r="M54" s="27"/>
      <c r="N54" s="58"/>
      <c r="O54" s="27"/>
      <c r="P54" s="2"/>
      <c r="Q54" s="58"/>
      <c r="S54" s="29"/>
      <c r="T54" s="29"/>
      <c r="U54" s="29">
        <v>100</v>
      </c>
    </row>
    <row r="55" spans="1:31" s="23" customFormat="1" ht="12.75" x14ac:dyDescent="0.2">
      <c r="A55" s="25">
        <v>48</v>
      </c>
      <c r="B55" s="28" t="s">
        <v>101</v>
      </c>
      <c r="C55" s="25"/>
      <c r="D55" s="70">
        <v>25</v>
      </c>
      <c r="E55" s="25">
        <f t="shared" si="1"/>
        <v>1</v>
      </c>
      <c r="F55" s="58">
        <v>2009</v>
      </c>
      <c r="G55" s="27"/>
      <c r="H55" s="58"/>
      <c r="I55" s="27">
        <v>17</v>
      </c>
      <c r="J55" s="58">
        <v>2009</v>
      </c>
      <c r="K55" s="27">
        <v>8</v>
      </c>
      <c r="L55" s="58">
        <v>2009</v>
      </c>
      <c r="M55" s="27"/>
      <c r="N55" s="58"/>
      <c r="O55" s="27"/>
      <c r="P55" s="2"/>
      <c r="Q55" s="58"/>
      <c r="S55" s="29"/>
      <c r="T55" s="29">
        <v>25</v>
      </c>
      <c r="U55" s="29"/>
    </row>
    <row r="56" spans="1:31" hidden="1" x14ac:dyDescent="0.2">
      <c r="A56" s="24">
        <v>0</v>
      </c>
      <c r="B56" s="25" t="s">
        <v>4</v>
      </c>
      <c r="C56" s="25"/>
      <c r="D56" s="70" t="s">
        <v>41</v>
      </c>
      <c r="E56" s="25">
        <f t="shared" si="1"/>
        <v>1</v>
      </c>
      <c r="F56" s="58"/>
      <c r="G56" s="27"/>
      <c r="H56" s="58"/>
      <c r="I56" s="27"/>
      <c r="J56" s="58"/>
      <c r="K56" s="27"/>
      <c r="L56" s="58"/>
      <c r="M56" s="27"/>
      <c r="N56" s="58"/>
      <c r="O56" s="27"/>
      <c r="P56" s="2"/>
      <c r="Q56" s="58"/>
      <c r="R56" s="23"/>
      <c r="S56" s="29"/>
      <c r="T56" s="29"/>
      <c r="U56" s="29"/>
      <c r="V56" s="23"/>
      <c r="W56" s="23"/>
      <c r="X56" s="23"/>
      <c r="AC56" s="23"/>
      <c r="AD56" s="23"/>
      <c r="AE56" s="23"/>
    </row>
    <row r="57" spans="1:31" ht="12.75" customHeight="1" x14ac:dyDescent="0.2">
      <c r="A57" s="24">
        <v>49</v>
      </c>
      <c r="B57" s="25" t="s">
        <v>170</v>
      </c>
      <c r="C57" s="25">
        <v>67</v>
      </c>
      <c r="D57" s="70">
        <v>42.7</v>
      </c>
      <c r="E57" s="25">
        <f t="shared" si="1"/>
        <v>1</v>
      </c>
      <c r="F57" s="58">
        <v>2009</v>
      </c>
      <c r="G57" s="27"/>
      <c r="H57" s="58"/>
      <c r="I57" s="27">
        <v>28.4</v>
      </c>
      <c r="J57" s="58">
        <v>2009</v>
      </c>
      <c r="K57" s="27"/>
      <c r="L57" s="58"/>
      <c r="M57" s="27"/>
      <c r="N57" s="58"/>
      <c r="O57" s="27">
        <f>9.4+4.8</f>
        <v>14.2</v>
      </c>
      <c r="P57" s="2" t="s">
        <v>32</v>
      </c>
      <c r="Q57" s="58">
        <v>2009</v>
      </c>
      <c r="R57" s="23"/>
      <c r="S57" s="29"/>
      <c r="T57" s="29">
        <v>42.7</v>
      </c>
      <c r="U57" s="29"/>
      <c r="V57" s="23"/>
      <c r="W57" s="23"/>
      <c r="X57" s="23"/>
      <c r="AC57" s="23"/>
      <c r="AD57" s="23"/>
      <c r="AE57" s="23"/>
    </row>
    <row r="58" spans="1:31" s="23" customFormat="1" ht="12.75" x14ac:dyDescent="0.2">
      <c r="A58" s="25"/>
      <c r="B58" s="28" t="s">
        <v>273</v>
      </c>
      <c r="C58" s="25">
        <v>85</v>
      </c>
      <c r="D58" s="70">
        <v>100</v>
      </c>
      <c r="E58" s="25">
        <f t="shared" si="1"/>
        <v>1</v>
      </c>
      <c r="F58" s="58">
        <v>2009</v>
      </c>
      <c r="G58" s="27"/>
      <c r="H58" s="58"/>
      <c r="I58" s="27">
        <v>70</v>
      </c>
      <c r="J58" s="58">
        <v>2009</v>
      </c>
      <c r="K58" s="27" t="s">
        <v>102</v>
      </c>
      <c r="L58" s="58">
        <v>2008</v>
      </c>
      <c r="M58" s="27"/>
      <c r="N58" s="58"/>
      <c r="O58" s="27"/>
      <c r="P58" s="2"/>
      <c r="Q58" s="58"/>
      <c r="S58" s="29">
        <v>30</v>
      </c>
      <c r="T58" s="29">
        <v>70</v>
      </c>
      <c r="U58" s="29"/>
    </row>
    <row r="59" spans="1:31" ht="12.75" customHeight="1" x14ac:dyDescent="0.2">
      <c r="A59" s="24">
        <v>52</v>
      </c>
      <c r="B59" s="25" t="s">
        <v>171</v>
      </c>
      <c r="C59" s="25">
        <v>100</v>
      </c>
      <c r="D59" s="70">
        <v>100</v>
      </c>
      <c r="E59" s="25">
        <f t="shared" si="1"/>
        <v>1</v>
      </c>
      <c r="F59" s="58">
        <v>2011</v>
      </c>
      <c r="G59" s="27">
        <v>100</v>
      </c>
      <c r="H59" s="58">
        <v>2011</v>
      </c>
      <c r="I59" s="27"/>
      <c r="J59" s="58"/>
      <c r="K59" s="27">
        <v>68</v>
      </c>
      <c r="L59" s="58">
        <v>2010</v>
      </c>
      <c r="M59" s="27"/>
      <c r="N59" s="58"/>
      <c r="O59" s="27"/>
      <c r="P59" s="2"/>
      <c r="Q59" s="58"/>
      <c r="R59" s="23"/>
      <c r="S59" s="29">
        <v>100</v>
      </c>
      <c r="T59" s="29"/>
      <c r="U59" s="29"/>
      <c r="V59" s="23"/>
      <c r="W59" s="23"/>
      <c r="X59" s="23"/>
      <c r="AC59" s="23"/>
      <c r="AD59" s="23"/>
      <c r="AE59" s="23"/>
    </row>
    <row r="60" spans="1:31" s="23" customFormat="1" ht="18.75" x14ac:dyDescent="0.2">
      <c r="A60" s="25">
        <v>53</v>
      </c>
      <c r="B60" s="28" t="s">
        <v>103</v>
      </c>
      <c r="C60" s="25">
        <v>31</v>
      </c>
      <c r="D60" s="70">
        <v>87.7</v>
      </c>
      <c r="E60" s="25">
        <f t="shared" si="1"/>
        <v>1</v>
      </c>
      <c r="F60" s="58">
        <v>2010</v>
      </c>
      <c r="G60" s="27"/>
      <c r="H60" s="58"/>
      <c r="I60" s="27"/>
      <c r="J60" s="58"/>
      <c r="K60" s="27"/>
      <c r="L60" s="58"/>
      <c r="M60" s="27"/>
      <c r="N60" s="58"/>
      <c r="O60" s="27">
        <v>2.6</v>
      </c>
      <c r="P60" s="2" t="s">
        <v>42</v>
      </c>
      <c r="Q60" s="58">
        <v>2010</v>
      </c>
      <c r="S60" s="29"/>
      <c r="T60" s="29"/>
      <c r="U60" s="29">
        <v>87.7</v>
      </c>
    </row>
    <row r="61" spans="1:31" s="23" customFormat="1" ht="12.75" x14ac:dyDescent="0.2">
      <c r="A61" s="25">
        <v>54</v>
      </c>
      <c r="B61" s="28" t="s">
        <v>104</v>
      </c>
      <c r="C61" s="25">
        <v>100</v>
      </c>
      <c r="D61" s="70">
        <v>100</v>
      </c>
      <c r="E61" s="25">
        <f t="shared" si="1"/>
        <v>1</v>
      </c>
      <c r="F61" s="58">
        <v>2009</v>
      </c>
      <c r="G61" s="27"/>
      <c r="H61" s="58"/>
      <c r="I61" s="27">
        <v>89.7</v>
      </c>
      <c r="J61" s="58">
        <v>2009</v>
      </c>
      <c r="K61" s="27"/>
      <c r="L61" s="58"/>
      <c r="M61" s="27"/>
      <c r="N61" s="58"/>
      <c r="O61" s="27"/>
      <c r="P61" s="2"/>
      <c r="Q61" s="58"/>
      <c r="S61" s="29">
        <v>10.3</v>
      </c>
      <c r="T61" s="29">
        <v>89.7</v>
      </c>
      <c r="U61" s="29"/>
    </row>
    <row r="62" spans="1:31" s="23" customFormat="1" ht="12.75" x14ac:dyDescent="0.2">
      <c r="A62" s="25">
        <v>8</v>
      </c>
      <c r="B62" s="28" t="s">
        <v>105</v>
      </c>
      <c r="C62" s="25">
        <v>100</v>
      </c>
      <c r="D62" s="70">
        <v>100</v>
      </c>
      <c r="E62" s="25">
        <f t="shared" si="1"/>
        <v>1</v>
      </c>
      <c r="F62" s="58">
        <v>2010</v>
      </c>
      <c r="G62" s="27">
        <v>100</v>
      </c>
      <c r="H62" s="58"/>
      <c r="I62" s="27"/>
      <c r="J62" s="58"/>
      <c r="K62" s="27"/>
      <c r="L62" s="58"/>
      <c r="M62" s="27"/>
      <c r="N62" s="58"/>
      <c r="O62" s="27"/>
      <c r="P62" s="2"/>
      <c r="Q62" s="58"/>
      <c r="S62" s="29">
        <v>100</v>
      </c>
      <c r="T62" s="29"/>
      <c r="U62" s="29"/>
    </row>
    <row r="63" spans="1:31" ht="12.75" customHeight="1" x14ac:dyDescent="0.2">
      <c r="A63" s="24">
        <v>53</v>
      </c>
      <c r="B63" s="25" t="s">
        <v>172</v>
      </c>
      <c r="C63" s="25">
        <v>96</v>
      </c>
      <c r="D63" s="70">
        <v>93.1</v>
      </c>
      <c r="E63" s="25">
        <f t="shared" si="1"/>
        <v>1</v>
      </c>
      <c r="F63" s="58">
        <v>2011</v>
      </c>
      <c r="G63" s="27">
        <v>76.2</v>
      </c>
      <c r="H63" s="58">
        <v>2011</v>
      </c>
      <c r="I63" s="27"/>
      <c r="J63" s="58"/>
      <c r="K63" s="27">
        <v>16.5</v>
      </c>
      <c r="L63" s="58">
        <v>2011</v>
      </c>
      <c r="M63" s="27"/>
      <c r="N63" s="58"/>
      <c r="O63" s="27"/>
      <c r="P63" s="2"/>
      <c r="Q63" s="58"/>
      <c r="R63" s="23"/>
      <c r="S63" s="29">
        <v>76.2</v>
      </c>
      <c r="T63" s="29">
        <v>16.5</v>
      </c>
      <c r="U63" s="29"/>
      <c r="V63" s="23"/>
      <c r="W63" s="23"/>
      <c r="X63" s="23"/>
      <c r="AC63" s="23"/>
      <c r="AD63" s="23"/>
      <c r="AE63" s="23"/>
    </row>
    <row r="64" spans="1:31" ht="12.75" x14ac:dyDescent="0.2">
      <c r="A64" s="24">
        <v>55</v>
      </c>
      <c r="B64" s="25" t="s">
        <v>173</v>
      </c>
      <c r="C64" s="25"/>
      <c r="D64" s="70">
        <v>13.4</v>
      </c>
      <c r="E64" s="25">
        <f t="shared" si="1"/>
        <v>1</v>
      </c>
      <c r="F64" s="58">
        <v>2009</v>
      </c>
      <c r="G64" s="27"/>
      <c r="H64" s="58"/>
      <c r="I64" s="27"/>
      <c r="J64" s="58"/>
      <c r="K64" s="27"/>
      <c r="L64" s="58"/>
      <c r="M64" s="27"/>
      <c r="N64" s="58"/>
      <c r="O64" s="27"/>
      <c r="P64" s="2"/>
      <c r="Q64" s="58"/>
      <c r="R64" s="23"/>
      <c r="S64" s="29"/>
      <c r="T64" s="29">
        <v>13.4</v>
      </c>
      <c r="U64" s="29"/>
      <c r="V64" s="23"/>
      <c r="W64" s="23"/>
      <c r="X64" s="23"/>
      <c r="AC64" s="23"/>
      <c r="AD64" s="23"/>
      <c r="AE64" s="23"/>
    </row>
    <row r="65" spans="1:31" s="23" customFormat="1" ht="12.75" x14ac:dyDescent="0.2">
      <c r="A65" s="25">
        <v>56</v>
      </c>
      <c r="B65" s="28" t="s">
        <v>106</v>
      </c>
      <c r="C65" s="25">
        <v>84</v>
      </c>
      <c r="D65" s="70">
        <v>26.5</v>
      </c>
      <c r="E65" s="25">
        <f t="shared" si="1"/>
        <v>1</v>
      </c>
      <c r="F65" s="58">
        <v>2007</v>
      </c>
      <c r="G65" s="27"/>
      <c r="H65" s="58"/>
      <c r="I65" s="27"/>
      <c r="J65" s="58"/>
      <c r="K65" s="27"/>
      <c r="L65" s="58"/>
      <c r="M65" s="27"/>
      <c r="N65" s="58"/>
      <c r="O65" s="27"/>
      <c r="P65" s="2"/>
      <c r="Q65" s="58"/>
      <c r="S65" s="29"/>
      <c r="T65" s="29">
        <v>26.5</v>
      </c>
      <c r="U65" s="29"/>
    </row>
    <row r="66" spans="1:31" s="36" customFormat="1" ht="18.75" x14ac:dyDescent="0.2">
      <c r="A66" s="35">
        <v>57</v>
      </c>
      <c r="B66" s="28" t="s">
        <v>354</v>
      </c>
      <c r="C66" s="25">
        <v>73</v>
      </c>
      <c r="D66" s="70">
        <v>22.8</v>
      </c>
      <c r="E66" s="25">
        <f t="shared" si="1"/>
        <v>1</v>
      </c>
      <c r="F66" s="58">
        <v>2009</v>
      </c>
      <c r="G66" s="27"/>
      <c r="H66" s="58"/>
      <c r="I66" s="27">
        <v>19.3</v>
      </c>
      <c r="J66" s="58">
        <v>2009</v>
      </c>
      <c r="K66" s="27">
        <v>2.9</v>
      </c>
      <c r="L66" s="58">
        <v>2009</v>
      </c>
      <c r="M66" s="27"/>
      <c r="N66" s="58"/>
      <c r="O66" s="27">
        <v>2</v>
      </c>
      <c r="P66" s="2" t="s">
        <v>49</v>
      </c>
      <c r="Q66" s="58">
        <v>2009</v>
      </c>
      <c r="R66" s="23"/>
      <c r="S66" s="29"/>
      <c r="T66" s="29">
        <v>22.8</v>
      </c>
      <c r="U66" s="29"/>
      <c r="V66" s="23"/>
      <c r="W66" s="23"/>
      <c r="X66" s="23"/>
      <c r="AC66" s="23"/>
      <c r="AD66" s="23"/>
      <c r="AE66" s="23"/>
    </row>
    <row r="67" spans="1:31" s="36" customFormat="1" ht="12.75" x14ac:dyDescent="0.2">
      <c r="A67" s="35">
        <v>58</v>
      </c>
      <c r="B67" s="28" t="s">
        <v>353</v>
      </c>
      <c r="C67" s="25">
        <v>60</v>
      </c>
      <c r="D67" s="70">
        <v>21.6</v>
      </c>
      <c r="E67" s="25">
        <f t="shared" si="1"/>
        <v>1</v>
      </c>
      <c r="F67" s="58">
        <v>2009</v>
      </c>
      <c r="G67" s="27"/>
      <c r="H67" s="58"/>
      <c r="I67" s="27"/>
      <c r="J67" s="58"/>
      <c r="K67" s="27"/>
      <c r="L67" s="58"/>
      <c r="M67" s="27"/>
      <c r="N67" s="58"/>
      <c r="O67" s="27"/>
      <c r="P67" s="2"/>
      <c r="Q67" s="58"/>
      <c r="R67" s="23"/>
      <c r="S67" s="29"/>
      <c r="T67" s="29">
        <v>21.6</v>
      </c>
      <c r="U67" s="29"/>
      <c r="V67" s="23"/>
      <c r="W67" s="23"/>
      <c r="X67" s="23"/>
      <c r="AC67" s="23"/>
      <c r="AD67" s="23"/>
      <c r="AE67" s="23"/>
    </row>
    <row r="68" spans="1:31" hidden="1" x14ac:dyDescent="0.2">
      <c r="A68" s="24" t="s">
        <v>47</v>
      </c>
      <c r="B68" s="25" t="s">
        <v>5</v>
      </c>
      <c r="C68" s="25"/>
      <c r="D68" s="70" t="s">
        <v>38</v>
      </c>
      <c r="E68" s="25">
        <f t="shared" ref="E68:E95" si="2">IF(AND(D68&lt;&gt;"",D68&lt;&gt;"..."),1,0)</f>
        <v>0</v>
      </c>
      <c r="F68" s="58"/>
      <c r="G68" s="27"/>
      <c r="H68" s="58"/>
      <c r="I68" s="27"/>
      <c r="J68" s="58"/>
      <c r="K68" s="27"/>
      <c r="L68" s="58"/>
      <c r="M68" s="27"/>
      <c r="N68" s="58"/>
      <c r="O68" s="27"/>
      <c r="P68" s="2"/>
      <c r="Q68" s="58"/>
      <c r="R68" s="23"/>
      <c r="S68" s="29"/>
      <c r="T68" s="29"/>
      <c r="U68" s="29"/>
      <c r="V68" s="23"/>
      <c r="W68" s="23"/>
      <c r="X68" s="23"/>
      <c r="AC68" s="23"/>
      <c r="AD68" s="23"/>
      <c r="AE68" s="23"/>
    </row>
    <row r="69" spans="1:31" s="23" customFormat="1" ht="12.75" x14ac:dyDescent="0.2">
      <c r="A69" s="25">
        <v>59</v>
      </c>
      <c r="B69" s="28" t="s">
        <v>352</v>
      </c>
      <c r="C69" s="25"/>
      <c r="D69" s="70">
        <v>7.4</v>
      </c>
      <c r="E69" s="25">
        <f t="shared" si="2"/>
        <v>1</v>
      </c>
      <c r="F69" s="58">
        <v>2007</v>
      </c>
      <c r="G69" s="27"/>
      <c r="H69" s="58"/>
      <c r="I69" s="27"/>
      <c r="J69" s="58"/>
      <c r="K69" s="27">
        <v>7.4</v>
      </c>
      <c r="L69" s="58">
        <v>2007</v>
      </c>
      <c r="M69" s="27"/>
      <c r="N69" s="58"/>
      <c r="O69" s="27"/>
      <c r="P69" s="2"/>
      <c r="Q69" s="58"/>
      <c r="S69" s="29"/>
      <c r="T69" s="29">
        <v>7.4</v>
      </c>
      <c r="U69" s="29"/>
    </row>
    <row r="70" spans="1:31" hidden="1" x14ac:dyDescent="0.2">
      <c r="A70" s="24" t="s">
        <v>47</v>
      </c>
      <c r="B70" s="25" t="s">
        <v>6</v>
      </c>
      <c r="C70" s="25"/>
      <c r="D70" s="70" t="s">
        <v>38</v>
      </c>
      <c r="E70" s="25">
        <f t="shared" si="2"/>
        <v>0</v>
      </c>
      <c r="F70" s="58"/>
      <c r="G70" s="27"/>
      <c r="H70" s="58"/>
      <c r="I70" s="27"/>
      <c r="J70" s="58"/>
      <c r="K70" s="27"/>
      <c r="L70" s="58"/>
      <c r="M70" s="27"/>
      <c r="N70" s="58"/>
      <c r="O70" s="27"/>
      <c r="P70" s="2"/>
      <c r="Q70" s="58"/>
      <c r="R70" s="23"/>
      <c r="S70" s="29"/>
      <c r="T70" s="29"/>
      <c r="U70" s="29"/>
      <c r="V70" s="23"/>
      <c r="W70" s="23"/>
      <c r="X70" s="23"/>
      <c r="AC70" s="23"/>
      <c r="AD70" s="23"/>
      <c r="AE70" s="23"/>
    </row>
    <row r="71" spans="1:31" s="36" customFormat="1" ht="12.75" x14ac:dyDescent="0.2">
      <c r="A71" s="35">
        <v>60</v>
      </c>
      <c r="B71" s="28" t="s">
        <v>351</v>
      </c>
      <c r="C71" s="25">
        <v>73</v>
      </c>
      <c r="D71" s="70">
        <v>30</v>
      </c>
      <c r="E71" s="25">
        <f t="shared" si="2"/>
        <v>1</v>
      </c>
      <c r="F71" s="58">
        <v>2005</v>
      </c>
      <c r="G71" s="27"/>
      <c r="H71" s="58"/>
      <c r="I71" s="27">
        <v>17</v>
      </c>
      <c r="J71" s="58">
        <v>2006</v>
      </c>
      <c r="K71" s="27">
        <v>12</v>
      </c>
      <c r="L71" s="58">
        <v>2005</v>
      </c>
      <c r="M71" s="27"/>
      <c r="N71" s="58"/>
      <c r="O71" s="27"/>
      <c r="P71" s="2"/>
      <c r="Q71" s="58"/>
      <c r="R71" s="23"/>
      <c r="S71" s="29"/>
      <c r="T71" s="29">
        <v>30</v>
      </c>
      <c r="U71" s="29"/>
      <c r="V71" s="23"/>
      <c r="W71" s="23"/>
      <c r="X71" s="23"/>
      <c r="AC71" s="23"/>
      <c r="AD71" s="23"/>
      <c r="AE71" s="23"/>
    </row>
    <row r="72" spans="1:31" ht="18.75" x14ac:dyDescent="0.2">
      <c r="A72" s="24">
        <v>61</v>
      </c>
      <c r="B72" s="25" t="s">
        <v>350</v>
      </c>
      <c r="C72" s="25"/>
      <c r="D72" s="70">
        <v>23.8</v>
      </c>
      <c r="E72" s="25">
        <f t="shared" si="2"/>
        <v>1</v>
      </c>
      <c r="F72" s="58">
        <v>2009</v>
      </c>
      <c r="G72" s="27"/>
      <c r="H72" s="58"/>
      <c r="I72" s="27">
        <v>19.8</v>
      </c>
      <c r="J72" s="58">
        <v>2009</v>
      </c>
      <c r="K72" s="27">
        <v>4</v>
      </c>
      <c r="L72" s="58">
        <v>2009</v>
      </c>
      <c r="M72" s="27"/>
      <c r="N72" s="58"/>
      <c r="O72" s="27">
        <v>2.2999999999999998</v>
      </c>
      <c r="P72" s="2" t="s">
        <v>30</v>
      </c>
      <c r="Q72" s="58">
        <v>2009</v>
      </c>
      <c r="R72" s="23"/>
      <c r="S72" s="29"/>
      <c r="T72" s="29">
        <v>23.8</v>
      </c>
      <c r="U72" s="29"/>
      <c r="V72" s="23"/>
      <c r="W72" s="23"/>
      <c r="X72" s="23"/>
      <c r="AC72" s="23"/>
      <c r="AD72" s="23"/>
      <c r="AE72" s="23"/>
    </row>
    <row r="73" spans="1:31" s="36" customFormat="1" ht="12.75" customHeight="1" x14ac:dyDescent="0.2">
      <c r="A73" s="35">
        <v>62</v>
      </c>
      <c r="B73" s="28" t="s">
        <v>349</v>
      </c>
      <c r="C73" s="25">
        <v>60</v>
      </c>
      <c r="D73" s="70">
        <v>3.1</v>
      </c>
      <c r="E73" s="25">
        <f t="shared" si="2"/>
        <v>1</v>
      </c>
      <c r="F73" s="58">
        <v>2001</v>
      </c>
      <c r="G73" s="27"/>
      <c r="H73" s="58"/>
      <c r="I73" s="27"/>
      <c r="J73" s="58"/>
      <c r="K73" s="27"/>
      <c r="L73" s="58"/>
      <c r="M73" s="27"/>
      <c r="N73" s="58"/>
      <c r="O73" s="27"/>
      <c r="P73" s="2"/>
      <c r="Q73" s="58"/>
      <c r="R73" s="23"/>
      <c r="S73" s="29"/>
      <c r="T73" s="29">
        <v>3.1</v>
      </c>
      <c r="U73" s="29"/>
      <c r="V73" s="23"/>
      <c r="W73" s="23"/>
      <c r="X73" s="23"/>
      <c r="AC73" s="23"/>
      <c r="AD73" s="23"/>
      <c r="AE73" s="23"/>
    </row>
    <row r="74" spans="1:31" s="36" customFormat="1" ht="12.75" customHeight="1" x14ac:dyDescent="0.2">
      <c r="A74" s="35">
        <v>63</v>
      </c>
      <c r="B74" s="28" t="s">
        <v>348</v>
      </c>
      <c r="C74" s="25">
        <v>65</v>
      </c>
      <c r="D74" s="70">
        <v>12</v>
      </c>
      <c r="E74" s="25">
        <f t="shared" si="2"/>
        <v>1</v>
      </c>
      <c r="F74" s="58">
        <v>2006</v>
      </c>
      <c r="G74" s="27"/>
      <c r="H74" s="58"/>
      <c r="I74" s="27">
        <v>9.1999999999999993</v>
      </c>
      <c r="J74" s="58">
        <v>2006</v>
      </c>
      <c r="K74" s="27">
        <v>2.7</v>
      </c>
      <c r="L74" s="58">
        <v>2006</v>
      </c>
      <c r="M74" s="27"/>
      <c r="N74" s="58"/>
      <c r="O74" s="27">
        <v>0.1</v>
      </c>
      <c r="P74" s="2" t="s">
        <v>31</v>
      </c>
      <c r="Q74" s="58">
        <v>2006</v>
      </c>
      <c r="R74" s="23"/>
      <c r="S74" s="29"/>
      <c r="T74" s="29">
        <v>12</v>
      </c>
      <c r="U74" s="29"/>
      <c r="V74" s="23"/>
      <c r="W74" s="23"/>
      <c r="X74" s="23"/>
      <c r="AC74" s="23"/>
      <c r="AD74" s="23"/>
      <c r="AE74" s="23"/>
    </row>
    <row r="75" spans="1:31" x14ac:dyDescent="0.2">
      <c r="A75" s="24">
        <v>64</v>
      </c>
      <c r="B75" s="25" t="s">
        <v>7</v>
      </c>
      <c r="C75" s="25"/>
      <c r="D75" s="70">
        <v>20.100000000000001</v>
      </c>
      <c r="E75" s="25">
        <f t="shared" si="2"/>
        <v>1</v>
      </c>
      <c r="F75" s="58">
        <v>2007</v>
      </c>
      <c r="G75" s="27"/>
      <c r="H75" s="58"/>
      <c r="I75" s="27">
        <v>7.7</v>
      </c>
      <c r="J75" s="58">
        <v>2007</v>
      </c>
      <c r="K75" s="27">
        <v>12.4</v>
      </c>
      <c r="L75" s="58">
        <v>2007</v>
      </c>
      <c r="M75" s="27"/>
      <c r="N75" s="58"/>
      <c r="O75" s="27"/>
      <c r="P75" s="2"/>
      <c r="Q75" s="58"/>
      <c r="R75" s="23"/>
      <c r="S75" s="29"/>
      <c r="T75" s="29">
        <v>20.100000000000001</v>
      </c>
      <c r="U75" s="29"/>
      <c r="V75" s="23"/>
      <c r="W75" s="23"/>
      <c r="X75" s="23"/>
      <c r="AC75" s="23"/>
      <c r="AD75" s="23"/>
      <c r="AE75" s="23"/>
    </row>
    <row r="76" spans="1:31" ht="12.75" x14ac:dyDescent="0.2">
      <c r="A76" s="24">
        <v>53</v>
      </c>
      <c r="B76" s="25" t="s">
        <v>347</v>
      </c>
      <c r="C76" s="25">
        <v>79</v>
      </c>
      <c r="D76" s="70">
        <v>85.6</v>
      </c>
      <c r="E76" s="25">
        <f t="shared" si="2"/>
        <v>1</v>
      </c>
      <c r="F76" s="58">
        <v>2010</v>
      </c>
      <c r="G76" s="27">
        <v>85.6</v>
      </c>
      <c r="H76" s="58">
        <v>2010</v>
      </c>
      <c r="I76" s="27"/>
      <c r="J76" s="58"/>
      <c r="K76" s="27">
        <v>6.2</v>
      </c>
      <c r="L76" s="58">
        <v>2010</v>
      </c>
      <c r="M76" s="27"/>
      <c r="N76" s="58"/>
      <c r="O76" s="27"/>
      <c r="P76" s="2"/>
      <c r="Q76" s="58"/>
      <c r="R76" s="23"/>
      <c r="S76" s="29">
        <v>85.6</v>
      </c>
      <c r="T76" s="29"/>
      <c r="U76" s="29"/>
      <c r="V76" s="23"/>
      <c r="W76" s="23"/>
      <c r="X76" s="23"/>
      <c r="AC76" s="23"/>
      <c r="AD76" s="23"/>
      <c r="AE76" s="23"/>
    </row>
    <row r="77" spans="1:31" s="36" customFormat="1" ht="12.75" x14ac:dyDescent="0.2">
      <c r="A77" s="35">
        <v>65</v>
      </c>
      <c r="B77" s="25" t="s">
        <v>346</v>
      </c>
      <c r="C77" s="25">
        <v>69</v>
      </c>
      <c r="D77" s="70">
        <f>100-87.8</f>
        <v>12.200000000000003</v>
      </c>
      <c r="E77" s="25">
        <f t="shared" si="2"/>
        <v>1</v>
      </c>
      <c r="F77" s="58">
        <v>2005</v>
      </c>
      <c r="G77" s="27"/>
      <c r="H77" s="58"/>
      <c r="I77" s="27"/>
      <c r="J77" s="58"/>
      <c r="K77" s="27"/>
      <c r="L77" s="58"/>
      <c r="M77" s="27"/>
      <c r="N77" s="58"/>
      <c r="O77" s="27"/>
      <c r="P77" s="2"/>
      <c r="Q77" s="58"/>
      <c r="R77" s="23"/>
      <c r="S77" s="29"/>
      <c r="T77" s="29"/>
      <c r="U77" s="29">
        <v>12.2</v>
      </c>
      <c r="V77" s="23"/>
      <c r="W77" s="23"/>
      <c r="X77" s="23"/>
      <c r="AC77" s="23"/>
      <c r="AD77" s="23"/>
      <c r="AE77" s="23"/>
    </row>
    <row r="78" spans="1:31" s="36" customFormat="1" ht="12.75" x14ac:dyDescent="0.2">
      <c r="A78" s="35">
        <v>66</v>
      </c>
      <c r="B78" s="25" t="s">
        <v>345</v>
      </c>
      <c r="C78" s="25">
        <v>100</v>
      </c>
      <c r="D78" s="70">
        <v>51.8</v>
      </c>
      <c r="E78" s="25">
        <f t="shared" si="2"/>
        <v>1</v>
      </c>
      <c r="F78" s="58">
        <v>2008</v>
      </c>
      <c r="G78" s="27"/>
      <c r="H78" s="58"/>
      <c r="I78" s="27"/>
      <c r="J78" s="58"/>
      <c r="K78" s="27"/>
      <c r="L78" s="58"/>
      <c r="M78" s="27"/>
      <c r="N78" s="58"/>
      <c r="O78" s="27"/>
      <c r="P78" s="2"/>
      <c r="Q78" s="58"/>
      <c r="R78" s="23"/>
      <c r="S78" s="29"/>
      <c r="T78" s="29"/>
      <c r="U78" s="29">
        <v>51.8</v>
      </c>
      <c r="V78" s="23"/>
      <c r="W78" s="23"/>
      <c r="X78" s="23"/>
      <c r="AC78" s="23"/>
      <c r="AD78" s="23"/>
      <c r="AE78" s="23"/>
    </row>
    <row r="79" spans="1:31" s="36" customFormat="1" ht="12.75" x14ac:dyDescent="0.2">
      <c r="A79" s="35">
        <v>67</v>
      </c>
      <c r="B79" s="25" t="s">
        <v>344</v>
      </c>
      <c r="C79" s="25">
        <v>64</v>
      </c>
      <c r="D79" s="70">
        <v>23.6</v>
      </c>
      <c r="E79" s="25">
        <f t="shared" si="2"/>
        <v>1</v>
      </c>
      <c r="F79" s="58">
        <v>2009</v>
      </c>
      <c r="G79" s="27"/>
      <c r="H79" s="58"/>
      <c r="I79" s="27">
        <v>15.4</v>
      </c>
      <c r="J79" s="58">
        <v>2009</v>
      </c>
      <c r="K79" s="27">
        <v>6.2</v>
      </c>
      <c r="L79" s="58">
        <v>2009</v>
      </c>
      <c r="M79" s="27"/>
      <c r="N79" s="58"/>
      <c r="O79" s="27">
        <v>2</v>
      </c>
      <c r="P79" s="63" t="s">
        <v>33</v>
      </c>
      <c r="Q79" s="58">
        <v>2009</v>
      </c>
      <c r="R79" s="23"/>
      <c r="S79" s="29"/>
      <c r="T79" s="29"/>
      <c r="U79" s="29">
        <v>23.6</v>
      </c>
      <c r="V79" s="23"/>
      <c r="W79" s="23"/>
      <c r="X79" s="23"/>
      <c r="AC79" s="23"/>
      <c r="AD79" s="23"/>
      <c r="AE79" s="23"/>
    </row>
    <row r="80" spans="1:31" ht="12.75" x14ac:dyDescent="0.2">
      <c r="A80" s="24">
        <v>68</v>
      </c>
      <c r="B80" s="25" t="s">
        <v>343</v>
      </c>
      <c r="C80" s="25">
        <v>71</v>
      </c>
      <c r="D80" s="70">
        <v>64.400000000000006</v>
      </c>
      <c r="E80" s="25">
        <f t="shared" si="2"/>
        <v>1</v>
      </c>
      <c r="F80" s="58">
        <v>2010</v>
      </c>
      <c r="G80" s="27"/>
      <c r="H80" s="58"/>
      <c r="I80" s="27">
        <f>21.3+0.7+39.7</f>
        <v>61.7</v>
      </c>
      <c r="J80" s="58">
        <v>2010</v>
      </c>
      <c r="K80" s="27">
        <f>0.1+0.3+1.9</f>
        <v>2.2999999999999998</v>
      </c>
      <c r="L80" s="58">
        <v>2010</v>
      </c>
      <c r="M80" s="27"/>
      <c r="N80" s="58"/>
      <c r="O80" s="27">
        <f>0.3+1.8</f>
        <v>2.1</v>
      </c>
      <c r="P80" s="2" t="s">
        <v>34</v>
      </c>
      <c r="Q80" s="58">
        <v>2010</v>
      </c>
      <c r="R80" s="23"/>
      <c r="S80" s="29"/>
      <c r="T80" s="29"/>
      <c r="U80" s="29">
        <v>64.400000000000006</v>
      </c>
      <c r="V80" s="23"/>
      <c r="W80" s="23"/>
      <c r="X80" s="23"/>
      <c r="AC80" s="23"/>
      <c r="AD80" s="23"/>
      <c r="AE80" s="23"/>
    </row>
    <row r="81" spans="1:31" hidden="1" x14ac:dyDescent="0.2">
      <c r="A81" s="24" t="s">
        <v>47</v>
      </c>
      <c r="B81" s="25" t="s">
        <v>8</v>
      </c>
      <c r="C81" s="25"/>
      <c r="D81" s="70" t="s">
        <v>38</v>
      </c>
      <c r="E81" s="25">
        <f t="shared" si="2"/>
        <v>0</v>
      </c>
      <c r="F81" s="58"/>
      <c r="G81" s="27"/>
      <c r="H81" s="58"/>
      <c r="I81" s="27"/>
      <c r="J81" s="58"/>
      <c r="K81" s="27"/>
      <c r="L81" s="58"/>
      <c r="M81" s="27"/>
      <c r="N81" s="58"/>
      <c r="O81" s="27"/>
      <c r="P81" s="2"/>
      <c r="Q81" s="58"/>
      <c r="R81" s="23"/>
      <c r="S81" s="29"/>
      <c r="T81" s="29"/>
      <c r="U81" s="29"/>
      <c r="V81" s="23"/>
      <c r="W81" s="23"/>
      <c r="X81" s="23"/>
      <c r="AC81" s="23"/>
      <c r="AD81" s="23"/>
      <c r="AE81" s="23"/>
    </row>
    <row r="82" spans="1:31" s="23" customFormat="1" ht="12.75" x14ac:dyDescent="0.2">
      <c r="A82" s="25">
        <v>69</v>
      </c>
      <c r="B82" s="25" t="s">
        <v>342</v>
      </c>
      <c r="C82" s="25"/>
      <c r="D82" s="70">
        <v>28.8</v>
      </c>
      <c r="E82" s="25">
        <f t="shared" si="2"/>
        <v>1</v>
      </c>
      <c r="F82" s="58">
        <v>2008</v>
      </c>
      <c r="G82" s="27"/>
      <c r="H82" s="58"/>
      <c r="I82" s="27">
        <v>28.8</v>
      </c>
      <c r="J82" s="58">
        <v>2008</v>
      </c>
      <c r="K82" s="27"/>
      <c r="L82" s="58"/>
      <c r="M82" s="27"/>
      <c r="N82" s="58"/>
      <c r="O82" s="27"/>
      <c r="P82" s="2"/>
      <c r="Q82" s="58"/>
      <c r="S82" s="29"/>
      <c r="T82" s="29">
        <v>28.8</v>
      </c>
      <c r="U82" s="29"/>
    </row>
    <row r="83" spans="1:31" s="23" customFormat="1" ht="12.75" x14ac:dyDescent="0.2">
      <c r="A83" s="25">
        <v>70</v>
      </c>
      <c r="B83" s="25" t="s">
        <v>341</v>
      </c>
      <c r="C83" s="25"/>
      <c r="D83" s="70">
        <f>(42+15)/160.5*100</f>
        <v>35.514018691588781</v>
      </c>
      <c r="E83" s="25">
        <f t="shared" si="2"/>
        <v>1</v>
      </c>
      <c r="F83" s="58">
        <v>2003</v>
      </c>
      <c r="G83" s="27"/>
      <c r="H83" s="58"/>
      <c r="I83" s="27">
        <f>42/160.5*100</f>
        <v>26.168224299065418</v>
      </c>
      <c r="J83" s="58">
        <v>2003</v>
      </c>
      <c r="K83" s="27">
        <f>15/160.5*100</f>
        <v>9.3457943925233646</v>
      </c>
      <c r="L83" s="58">
        <v>2003</v>
      </c>
      <c r="M83" s="27"/>
      <c r="N83" s="58"/>
      <c r="O83" s="27"/>
      <c r="P83" s="2"/>
      <c r="Q83" s="58"/>
      <c r="S83" s="29"/>
      <c r="T83" s="29">
        <v>35.5</v>
      </c>
      <c r="U83" s="29"/>
    </row>
    <row r="84" spans="1:31" ht="12.75" x14ac:dyDescent="0.2">
      <c r="A84" s="24">
        <v>71</v>
      </c>
      <c r="B84" s="25" t="s">
        <v>339</v>
      </c>
      <c r="C84" s="25"/>
      <c r="D84" s="70">
        <v>9.4</v>
      </c>
      <c r="E84" s="25">
        <f t="shared" si="2"/>
        <v>1</v>
      </c>
      <c r="F84" s="58">
        <v>2008</v>
      </c>
      <c r="G84" s="27"/>
      <c r="H84" s="58"/>
      <c r="I84" s="27">
        <v>9.4</v>
      </c>
      <c r="J84" s="58">
        <v>2008</v>
      </c>
      <c r="K84" s="27"/>
      <c r="L84" s="58"/>
      <c r="M84" s="27"/>
      <c r="N84" s="58"/>
      <c r="O84" s="27"/>
      <c r="P84" s="2"/>
      <c r="Q84" s="58"/>
      <c r="R84" s="23"/>
      <c r="S84" s="29"/>
      <c r="T84" s="29">
        <v>9.4</v>
      </c>
      <c r="U84" s="29"/>
      <c r="V84" s="23"/>
      <c r="W84" s="23"/>
      <c r="X84" s="23"/>
      <c r="AC84" s="23"/>
      <c r="AD84" s="23"/>
      <c r="AE84" s="23"/>
    </row>
    <row r="85" spans="1:31" ht="12.75" x14ac:dyDescent="0.2">
      <c r="A85" s="24">
        <v>53</v>
      </c>
      <c r="B85" s="25" t="s">
        <v>340</v>
      </c>
      <c r="C85" s="25">
        <v>100</v>
      </c>
      <c r="D85" s="70">
        <v>84</v>
      </c>
      <c r="E85" s="25">
        <f t="shared" si="2"/>
        <v>1</v>
      </c>
      <c r="F85" s="58">
        <v>2010</v>
      </c>
      <c r="G85" s="27"/>
      <c r="H85" s="58"/>
      <c r="I85" s="27">
        <v>30.8</v>
      </c>
      <c r="J85" s="58">
        <v>2010</v>
      </c>
      <c r="K85" s="27">
        <v>60.6</v>
      </c>
      <c r="L85" s="58">
        <v>2010</v>
      </c>
      <c r="M85" s="27"/>
      <c r="N85" s="58"/>
      <c r="O85" s="27"/>
      <c r="P85" s="2"/>
      <c r="Q85" s="58"/>
      <c r="R85" s="23"/>
      <c r="S85" s="29"/>
      <c r="T85" s="29"/>
      <c r="U85" s="29">
        <v>85.2</v>
      </c>
      <c r="V85" s="23"/>
      <c r="W85" s="23"/>
      <c r="X85" s="23"/>
      <c r="AC85" s="23"/>
      <c r="AD85" s="23"/>
      <c r="AE85" s="23"/>
    </row>
    <row r="86" spans="1:31" s="23" customFormat="1" ht="12.75" x14ac:dyDescent="0.2">
      <c r="A86" s="25">
        <v>72</v>
      </c>
      <c r="B86" s="25" t="s">
        <v>337</v>
      </c>
      <c r="C86" s="25">
        <v>88</v>
      </c>
      <c r="D86" s="70">
        <v>97.2</v>
      </c>
      <c r="E86" s="25">
        <f t="shared" si="2"/>
        <v>1</v>
      </c>
      <c r="F86" s="58">
        <v>2010</v>
      </c>
      <c r="G86" s="27"/>
      <c r="H86" s="58"/>
      <c r="I86" s="27">
        <v>34.799999999999997</v>
      </c>
      <c r="J86" s="58">
        <v>2010</v>
      </c>
      <c r="K86" s="27"/>
      <c r="L86" s="58"/>
      <c r="M86" s="27">
        <v>54.9</v>
      </c>
      <c r="N86" s="58">
        <v>2010</v>
      </c>
      <c r="O86" s="27">
        <v>7.5</v>
      </c>
      <c r="P86" s="2"/>
      <c r="Q86" s="58">
        <v>2010</v>
      </c>
      <c r="S86" s="29"/>
      <c r="T86" s="29">
        <v>97.2</v>
      </c>
      <c r="U86" s="29"/>
    </row>
    <row r="87" spans="1:31" s="36" customFormat="1" ht="12.75" x14ac:dyDescent="0.2">
      <c r="A87" s="35">
        <v>73</v>
      </c>
      <c r="B87" s="25" t="s">
        <v>338</v>
      </c>
      <c r="C87" s="25">
        <v>100</v>
      </c>
      <c r="D87" s="70">
        <v>100</v>
      </c>
      <c r="E87" s="25">
        <f t="shared" si="2"/>
        <v>1</v>
      </c>
      <c r="F87" s="58">
        <v>2010</v>
      </c>
      <c r="G87" s="27"/>
      <c r="H87" s="58"/>
      <c r="I87" s="27"/>
      <c r="J87" s="58"/>
      <c r="K87" s="27"/>
      <c r="L87" s="58"/>
      <c r="M87" s="27"/>
      <c r="N87" s="58"/>
      <c r="O87" s="27"/>
      <c r="P87" s="2"/>
      <c r="Q87" s="58"/>
      <c r="R87" s="23"/>
      <c r="S87" s="29">
        <v>100</v>
      </c>
      <c r="T87" s="29"/>
      <c r="U87" s="29"/>
      <c r="V87" s="23"/>
      <c r="W87" s="23"/>
      <c r="X87" s="23"/>
      <c r="AC87" s="23"/>
      <c r="AD87" s="23"/>
      <c r="AE87" s="23"/>
    </row>
    <row r="88" spans="1:31" hidden="1" x14ac:dyDescent="0.2">
      <c r="A88" s="24" t="s">
        <v>47</v>
      </c>
      <c r="B88" s="25" t="s">
        <v>9</v>
      </c>
      <c r="C88" s="25"/>
      <c r="D88" s="26" t="s">
        <v>38</v>
      </c>
      <c r="E88" s="25">
        <f t="shared" si="2"/>
        <v>0</v>
      </c>
      <c r="F88" s="58"/>
      <c r="G88" s="27"/>
      <c r="H88" s="58"/>
      <c r="I88" s="27"/>
      <c r="J88" s="58"/>
      <c r="K88" s="27"/>
      <c r="L88" s="58"/>
      <c r="M88" s="27"/>
      <c r="N88" s="58"/>
      <c r="O88" s="27"/>
      <c r="P88" s="2"/>
      <c r="Q88" s="58"/>
      <c r="R88" s="23"/>
      <c r="S88" s="29"/>
      <c r="T88" s="29"/>
      <c r="U88" s="29"/>
      <c r="V88" s="23"/>
      <c r="W88" s="23"/>
      <c r="X88" s="23"/>
      <c r="AC88" s="23"/>
      <c r="AD88" s="23"/>
      <c r="AE88" s="23"/>
    </row>
    <row r="89" spans="1:31" x14ac:dyDescent="0.2">
      <c r="A89" s="32"/>
      <c r="B89" s="37"/>
      <c r="C89" s="37"/>
      <c r="D89" s="61"/>
      <c r="E89" s="37"/>
      <c r="F89" s="60"/>
      <c r="G89" s="40"/>
      <c r="H89" s="60"/>
      <c r="I89" s="40"/>
      <c r="J89" s="60"/>
      <c r="K89" s="40"/>
      <c r="L89" s="60"/>
      <c r="M89" s="40"/>
      <c r="N89" s="60"/>
      <c r="O89" s="40"/>
      <c r="P89" s="5"/>
      <c r="Q89" s="60"/>
      <c r="R89" s="23"/>
      <c r="S89" s="61"/>
      <c r="T89" s="61"/>
      <c r="U89" s="61"/>
      <c r="V89" s="23"/>
      <c r="W89" s="23"/>
      <c r="X89" s="23"/>
      <c r="AC89" s="23"/>
      <c r="AD89" s="23"/>
      <c r="AE89" s="23"/>
    </row>
    <row r="90" spans="1:31" s="33" customFormat="1" ht="18.75" x14ac:dyDescent="0.3">
      <c r="B90" s="77" t="s">
        <v>63</v>
      </c>
      <c r="C90" s="41"/>
      <c r="D90" s="42"/>
      <c r="E90" s="41"/>
      <c r="F90" s="62"/>
      <c r="G90" s="43"/>
      <c r="H90" s="62"/>
      <c r="I90" s="43"/>
      <c r="J90" s="62"/>
      <c r="K90" s="43"/>
      <c r="L90" s="62"/>
      <c r="M90" s="43"/>
      <c r="N90" s="62"/>
      <c r="O90" s="43"/>
      <c r="P90" s="6"/>
      <c r="Q90" s="62"/>
      <c r="R90" s="41"/>
      <c r="S90" s="42"/>
      <c r="T90" s="42"/>
      <c r="U90" s="42"/>
      <c r="V90" s="23"/>
      <c r="W90" s="23"/>
      <c r="X90" s="23"/>
      <c r="AC90" s="23"/>
      <c r="AD90" s="23"/>
      <c r="AE90" s="23"/>
    </row>
    <row r="91" spans="1:31" s="23" customFormat="1" ht="12.75" x14ac:dyDescent="0.2">
      <c r="A91" s="25">
        <v>74</v>
      </c>
      <c r="B91" s="25" t="s">
        <v>107</v>
      </c>
      <c r="C91" s="25">
        <v>100</v>
      </c>
      <c r="D91" s="70">
        <v>100</v>
      </c>
      <c r="E91" s="25">
        <f t="shared" si="2"/>
        <v>1</v>
      </c>
      <c r="F91" s="58">
        <v>2009</v>
      </c>
      <c r="G91" s="27">
        <v>100</v>
      </c>
      <c r="H91" s="58">
        <v>2009</v>
      </c>
      <c r="I91" s="27"/>
      <c r="J91" s="58"/>
      <c r="K91" s="27"/>
      <c r="L91" s="58"/>
      <c r="M91" s="27"/>
      <c r="N91" s="58"/>
      <c r="O91" s="27"/>
      <c r="P91" s="2"/>
      <c r="Q91" s="58"/>
      <c r="S91" s="29">
        <v>100</v>
      </c>
      <c r="T91" s="29"/>
      <c r="U91" s="29"/>
    </row>
    <row r="92" spans="1:31" s="23" customFormat="1" ht="12.75" x14ac:dyDescent="0.2">
      <c r="A92" s="25">
        <v>75</v>
      </c>
      <c r="B92" s="25" t="s">
        <v>108</v>
      </c>
      <c r="C92" s="25"/>
      <c r="D92" s="70">
        <v>2.9</v>
      </c>
      <c r="E92" s="25">
        <f t="shared" si="2"/>
        <v>1</v>
      </c>
      <c r="F92" s="58">
        <v>2006</v>
      </c>
      <c r="G92" s="27"/>
      <c r="H92" s="58"/>
      <c r="I92" s="27">
        <v>2.9</v>
      </c>
      <c r="J92" s="58">
        <v>2006</v>
      </c>
      <c r="K92" s="27"/>
      <c r="L92" s="58"/>
      <c r="M92" s="27"/>
      <c r="N92" s="58"/>
      <c r="O92" s="27"/>
      <c r="P92" s="2"/>
      <c r="Q92" s="58"/>
      <c r="S92" s="29"/>
      <c r="T92" s="29">
        <v>2.9</v>
      </c>
      <c r="U92" s="29"/>
    </row>
    <row r="93" spans="1:31" s="23" customFormat="1" ht="12.75" x14ac:dyDescent="0.2">
      <c r="A93" s="25">
        <v>76</v>
      </c>
      <c r="B93" s="25" t="s">
        <v>109</v>
      </c>
      <c r="C93" s="25">
        <v>100</v>
      </c>
      <c r="D93" s="70">
        <v>100</v>
      </c>
      <c r="E93" s="25">
        <f t="shared" si="2"/>
        <v>1</v>
      </c>
      <c r="F93" s="58">
        <v>2010</v>
      </c>
      <c r="G93" s="27">
        <v>100</v>
      </c>
      <c r="H93" s="58">
        <v>2010</v>
      </c>
      <c r="I93" s="27"/>
      <c r="J93" s="58"/>
      <c r="K93" s="27">
        <v>4</v>
      </c>
      <c r="L93" s="58">
        <v>2004</v>
      </c>
      <c r="M93" s="27"/>
      <c r="N93" s="58"/>
      <c r="O93" s="27"/>
      <c r="P93" s="2"/>
      <c r="Q93" s="58"/>
      <c r="S93" s="29">
        <v>100</v>
      </c>
      <c r="T93" s="29"/>
      <c r="U93" s="29"/>
    </row>
    <row r="94" spans="1:31" ht="12.75" x14ac:dyDescent="0.2">
      <c r="A94" s="24">
        <v>77</v>
      </c>
      <c r="B94" s="25" t="s">
        <v>174</v>
      </c>
      <c r="C94" s="25">
        <v>0</v>
      </c>
      <c r="D94" s="70">
        <v>1.4</v>
      </c>
      <c r="E94" s="25">
        <f t="shared" si="2"/>
        <v>1</v>
      </c>
      <c r="F94" s="58">
        <v>2003</v>
      </c>
      <c r="G94" s="27"/>
      <c r="H94" s="58"/>
      <c r="I94" s="27"/>
      <c r="J94" s="58"/>
      <c r="K94" s="27"/>
      <c r="L94" s="58"/>
      <c r="M94" s="27">
        <f>1.4*1393/1857</f>
        <v>1.050188476036618</v>
      </c>
      <c r="N94" s="58">
        <v>2003</v>
      </c>
      <c r="O94" s="27"/>
      <c r="P94" s="2"/>
      <c r="Q94" s="58"/>
      <c r="R94" s="23"/>
      <c r="S94" s="29"/>
      <c r="T94" s="29"/>
      <c r="U94" s="29">
        <v>1.4</v>
      </c>
      <c r="V94" s="23"/>
      <c r="W94" s="23"/>
      <c r="X94" s="23"/>
      <c r="AC94" s="23"/>
      <c r="AD94" s="23"/>
      <c r="AE94" s="23"/>
    </row>
    <row r="95" spans="1:31" s="23" customFormat="1" ht="12.75" x14ac:dyDescent="0.2">
      <c r="A95" s="25">
        <v>78</v>
      </c>
      <c r="B95" s="25" t="s">
        <v>110</v>
      </c>
      <c r="C95" s="25"/>
      <c r="D95" s="70">
        <v>90</v>
      </c>
      <c r="E95" s="25">
        <f t="shared" si="2"/>
        <v>1</v>
      </c>
      <c r="F95" s="58">
        <v>2009</v>
      </c>
      <c r="G95" s="27"/>
      <c r="H95" s="58"/>
      <c r="I95" s="27"/>
      <c r="J95" s="58"/>
      <c r="K95" s="27"/>
      <c r="L95" s="58"/>
      <c r="M95" s="27"/>
      <c r="N95" s="58"/>
      <c r="O95" s="27"/>
      <c r="P95" s="2"/>
      <c r="Q95" s="58"/>
      <c r="S95" s="29">
        <v>90</v>
      </c>
      <c r="T95" s="29"/>
      <c r="U95" s="29"/>
    </row>
    <row r="96" spans="1:31" s="23" customFormat="1" ht="12.75" x14ac:dyDescent="0.2">
      <c r="A96" s="25">
        <v>79</v>
      </c>
      <c r="B96" s="25" t="s">
        <v>111</v>
      </c>
      <c r="C96" s="25"/>
      <c r="D96" s="70" t="s">
        <v>112</v>
      </c>
      <c r="E96" s="25">
        <f t="shared" ref="E96:E127" si="3">IF(AND(D96&lt;&gt;"",D96&lt;&gt;"..."),1,0)</f>
        <v>1</v>
      </c>
      <c r="F96" s="58">
        <v>2010</v>
      </c>
      <c r="G96" s="27"/>
      <c r="H96" s="58"/>
      <c r="I96" s="27"/>
      <c r="J96" s="58"/>
      <c r="K96" s="27"/>
      <c r="L96" s="58"/>
      <c r="M96" s="27"/>
      <c r="N96" s="58"/>
      <c r="O96" s="27"/>
      <c r="P96" s="2"/>
      <c r="Q96" s="58"/>
      <c r="S96" s="29">
        <v>100</v>
      </c>
      <c r="T96" s="29"/>
      <c r="U96" s="29"/>
    </row>
    <row r="97" spans="1:31" s="23" customFormat="1" ht="12.75" x14ac:dyDescent="0.2">
      <c r="A97" s="25">
        <v>81</v>
      </c>
      <c r="B97" s="25" t="s">
        <v>113</v>
      </c>
      <c r="C97" s="25"/>
      <c r="D97" s="70">
        <f>(0.35+3.168883+0.122829)/13.966*100</f>
        <v>26.075554919089218</v>
      </c>
      <c r="E97" s="25">
        <f t="shared" si="3"/>
        <v>1</v>
      </c>
      <c r="F97" s="58">
        <v>2009</v>
      </c>
      <c r="G97" s="27"/>
      <c r="H97" s="58"/>
      <c r="I97" s="27"/>
      <c r="J97" s="58"/>
      <c r="K97" s="27"/>
      <c r="L97" s="58"/>
      <c r="M97" s="27"/>
      <c r="N97" s="58"/>
      <c r="O97" s="27"/>
      <c r="P97" s="2"/>
      <c r="Q97" s="58"/>
      <c r="S97" s="29"/>
      <c r="T97" s="29"/>
      <c r="U97" s="29">
        <v>26.1</v>
      </c>
    </row>
    <row r="98" spans="1:31" s="23" customFormat="1" ht="12.75" x14ac:dyDescent="0.2">
      <c r="A98" s="25">
        <v>82</v>
      </c>
      <c r="B98" s="25" t="s">
        <v>114</v>
      </c>
      <c r="C98" s="25">
        <v>24</v>
      </c>
      <c r="D98" s="70">
        <f>1293.82/1334.74*100</f>
        <v>96.934234382726217</v>
      </c>
      <c r="E98" s="25">
        <f t="shared" si="3"/>
        <v>1</v>
      </c>
      <c r="F98" s="58">
        <v>2010</v>
      </c>
      <c r="G98" s="27">
        <v>96.9</v>
      </c>
      <c r="H98" s="58">
        <v>2010</v>
      </c>
      <c r="I98" s="27"/>
      <c r="J98" s="58"/>
      <c r="K98" s="27"/>
      <c r="L98" s="58"/>
      <c r="M98" s="27"/>
      <c r="N98" s="58"/>
      <c r="O98" s="27"/>
      <c r="P98" s="2"/>
      <c r="Q98" s="58"/>
      <c r="S98" s="29">
        <v>96.9</v>
      </c>
      <c r="T98" s="29"/>
      <c r="U98" s="29"/>
    </row>
    <row r="99" spans="1:31" s="23" customFormat="1" ht="12.75" x14ac:dyDescent="0.2">
      <c r="A99" s="25">
        <v>83</v>
      </c>
      <c r="B99" s="25" t="s">
        <v>115</v>
      </c>
      <c r="C99" s="25"/>
      <c r="D99" s="70">
        <v>65</v>
      </c>
      <c r="E99" s="25">
        <f t="shared" si="3"/>
        <v>1</v>
      </c>
      <c r="F99" s="58">
        <v>2008</v>
      </c>
      <c r="G99" s="27">
        <v>65</v>
      </c>
      <c r="H99" s="58">
        <v>2008</v>
      </c>
      <c r="I99" s="27"/>
      <c r="J99" s="58"/>
      <c r="K99" s="27"/>
      <c r="L99" s="58"/>
      <c r="M99" s="27"/>
      <c r="N99" s="58"/>
      <c r="O99" s="27"/>
      <c r="P99" s="2"/>
      <c r="Q99" s="58"/>
      <c r="S99" s="29">
        <v>65</v>
      </c>
      <c r="T99" s="29"/>
      <c r="U99" s="29"/>
    </row>
    <row r="100" spans="1:31" ht="18.75" x14ac:dyDescent="0.2">
      <c r="A100" s="24">
        <v>84</v>
      </c>
      <c r="B100" s="25" t="s">
        <v>175</v>
      </c>
      <c r="C100" s="25">
        <v>55</v>
      </c>
      <c r="D100" s="70">
        <v>25</v>
      </c>
      <c r="E100" s="25">
        <f t="shared" si="3"/>
        <v>1</v>
      </c>
      <c r="F100" s="58">
        <v>2008</v>
      </c>
      <c r="G100" s="27">
        <f>808501/4307000*100</f>
        <v>18.77179010912468</v>
      </c>
      <c r="H100" s="58">
        <v>2008</v>
      </c>
      <c r="I100" s="27"/>
      <c r="J100" s="58"/>
      <c r="K100" s="27">
        <f>28296/4307000*100</f>
        <v>0.65697701416299048</v>
      </c>
      <c r="L100" s="58">
        <v>2008</v>
      </c>
      <c r="M100" s="27"/>
      <c r="N100" s="58"/>
      <c r="O100" s="27">
        <f>235969/4307000*100</f>
        <v>5.4787322962618994</v>
      </c>
      <c r="P100" s="2" t="s">
        <v>28</v>
      </c>
      <c r="Q100" s="58">
        <v>2008</v>
      </c>
      <c r="R100" s="64"/>
      <c r="S100" s="29">
        <v>18.8</v>
      </c>
      <c r="T100" s="29">
        <v>6.2</v>
      </c>
      <c r="U100" s="29"/>
      <c r="V100" s="23"/>
      <c r="W100" s="23"/>
      <c r="X100" s="23"/>
      <c r="AC100" s="23"/>
      <c r="AD100" s="23"/>
      <c r="AE100" s="23"/>
    </row>
    <row r="101" spans="1:31" ht="12.75" x14ac:dyDescent="0.2">
      <c r="A101" s="24">
        <v>79</v>
      </c>
      <c r="B101" s="25" t="s">
        <v>176</v>
      </c>
      <c r="C101" s="25"/>
      <c r="D101" s="70" t="s">
        <v>112</v>
      </c>
      <c r="E101" s="25">
        <f t="shared" si="3"/>
        <v>1</v>
      </c>
      <c r="F101" s="58">
        <v>2006</v>
      </c>
      <c r="G101" s="27"/>
      <c r="H101" s="58"/>
      <c r="I101" s="27"/>
      <c r="J101" s="58"/>
      <c r="K101" s="27"/>
      <c r="L101" s="58"/>
      <c r="M101" s="27"/>
      <c r="N101" s="58"/>
      <c r="O101" s="27"/>
      <c r="P101" s="2"/>
      <c r="Q101" s="58"/>
      <c r="R101" s="23"/>
      <c r="S101" s="29">
        <v>100</v>
      </c>
      <c r="T101" s="29"/>
      <c r="U101" s="29"/>
      <c r="V101" s="23"/>
      <c r="W101" s="23"/>
      <c r="X101" s="23"/>
      <c r="AC101" s="23"/>
      <c r="AD101" s="23"/>
      <c r="AE101" s="23"/>
    </row>
    <row r="102" spans="1:31" s="23" customFormat="1" ht="12.75" x14ac:dyDescent="0.2">
      <c r="A102" s="25" t="s">
        <v>47</v>
      </c>
      <c r="B102" s="25" t="s">
        <v>10</v>
      </c>
      <c r="C102" s="25">
        <v>6</v>
      </c>
      <c r="D102" s="70">
        <f>4.6+7.9</f>
        <v>12.5</v>
      </c>
      <c r="E102" s="25">
        <f t="shared" si="3"/>
        <v>1</v>
      </c>
      <c r="F102" s="58">
        <v>2010</v>
      </c>
      <c r="G102" s="27"/>
      <c r="H102" s="58"/>
      <c r="I102" s="27" t="s">
        <v>116</v>
      </c>
      <c r="J102" s="58">
        <v>2010</v>
      </c>
      <c r="K102" s="27"/>
      <c r="L102" s="58"/>
      <c r="M102" s="27" t="s">
        <v>117</v>
      </c>
      <c r="N102" s="58">
        <v>2010</v>
      </c>
      <c r="O102" s="27"/>
      <c r="P102" s="2"/>
      <c r="Q102" s="58"/>
      <c r="S102" s="29"/>
      <c r="T102" s="29">
        <v>12.5</v>
      </c>
      <c r="U102" s="29"/>
    </row>
    <row r="103" spans="1:31" ht="12" customHeight="1" x14ac:dyDescent="0.2">
      <c r="A103" s="24">
        <v>87</v>
      </c>
      <c r="B103" s="25" t="s">
        <v>177</v>
      </c>
      <c r="C103" s="25">
        <v>55</v>
      </c>
      <c r="D103" s="70">
        <v>59</v>
      </c>
      <c r="E103" s="25">
        <f t="shared" si="3"/>
        <v>1</v>
      </c>
      <c r="F103" s="58">
        <v>2010</v>
      </c>
      <c r="G103" s="27"/>
      <c r="H103" s="58"/>
      <c r="I103" s="27"/>
      <c r="J103" s="58"/>
      <c r="K103" s="27"/>
      <c r="L103" s="58"/>
      <c r="M103" s="27"/>
      <c r="N103" s="58"/>
      <c r="O103" s="27"/>
      <c r="P103" s="2"/>
      <c r="Q103" s="58"/>
      <c r="R103" s="23"/>
      <c r="S103" s="29"/>
      <c r="T103" s="29"/>
      <c r="U103" s="29">
        <v>46.2</v>
      </c>
      <c r="V103" s="23"/>
      <c r="W103" s="23"/>
      <c r="X103" s="23"/>
      <c r="AC103" s="23"/>
      <c r="AD103" s="23"/>
      <c r="AE103" s="23"/>
    </row>
    <row r="104" spans="1:31" s="23" customFormat="1" ht="12.75" x14ac:dyDescent="0.2">
      <c r="A104" s="25">
        <v>88</v>
      </c>
      <c r="B104" s="25" t="s">
        <v>118</v>
      </c>
      <c r="C104" s="25"/>
      <c r="D104" s="70">
        <v>90</v>
      </c>
      <c r="E104" s="25">
        <f t="shared" si="3"/>
        <v>1</v>
      </c>
      <c r="F104" s="58">
        <v>2005</v>
      </c>
      <c r="G104" s="27"/>
      <c r="H104" s="58"/>
      <c r="I104" s="27"/>
      <c r="J104" s="58"/>
      <c r="K104" s="27"/>
      <c r="L104" s="58"/>
      <c r="M104" s="27"/>
      <c r="N104" s="58"/>
      <c r="O104" s="27"/>
      <c r="P104" s="2"/>
      <c r="Q104" s="58"/>
      <c r="S104" s="29">
        <v>90</v>
      </c>
      <c r="T104" s="29"/>
      <c r="U104" s="29"/>
    </row>
    <row r="105" spans="1:31" s="23" customFormat="1" x14ac:dyDescent="0.2">
      <c r="A105" s="25" t="s">
        <v>47</v>
      </c>
      <c r="B105" s="25" t="s">
        <v>11</v>
      </c>
      <c r="C105" s="25"/>
      <c r="D105" s="70" t="s">
        <v>38</v>
      </c>
      <c r="E105" s="25">
        <f t="shared" si="3"/>
        <v>0</v>
      </c>
      <c r="F105" s="58"/>
      <c r="G105" s="27"/>
      <c r="H105" s="58"/>
      <c r="I105" s="27"/>
      <c r="J105" s="58"/>
      <c r="K105" s="27"/>
      <c r="L105" s="58"/>
      <c r="M105" s="27"/>
      <c r="N105" s="58"/>
      <c r="O105" s="27"/>
      <c r="P105" s="2"/>
      <c r="Q105" s="58"/>
      <c r="S105" s="29"/>
      <c r="T105" s="29"/>
      <c r="U105" s="29"/>
    </row>
    <row r="106" spans="1:31" s="23" customFormat="1" ht="12.75" customHeight="1" x14ac:dyDescent="0.2">
      <c r="A106" s="25">
        <v>53</v>
      </c>
      <c r="B106" s="25" t="s">
        <v>119</v>
      </c>
      <c r="C106" s="25">
        <v>9</v>
      </c>
      <c r="D106" s="70">
        <v>100</v>
      </c>
      <c r="E106" s="25">
        <f t="shared" si="3"/>
        <v>1</v>
      </c>
      <c r="F106" s="58">
        <v>2011</v>
      </c>
      <c r="G106" s="27"/>
      <c r="H106" s="58"/>
      <c r="I106" s="27">
        <v>100</v>
      </c>
      <c r="J106" s="58">
        <v>2011</v>
      </c>
      <c r="K106" s="27">
        <v>80.599999999999994</v>
      </c>
      <c r="L106" s="58">
        <v>2010</v>
      </c>
      <c r="M106" s="27"/>
      <c r="N106" s="58"/>
      <c r="O106" s="27"/>
      <c r="P106" s="2"/>
      <c r="Q106" s="58"/>
      <c r="S106" s="29"/>
      <c r="T106" s="29"/>
      <c r="U106" s="29">
        <v>100</v>
      </c>
    </row>
    <row r="107" spans="1:31" ht="12.75" customHeight="1" x14ac:dyDescent="0.2">
      <c r="A107" s="24">
        <v>53</v>
      </c>
      <c r="B107" s="25" t="s">
        <v>178</v>
      </c>
      <c r="C107" s="25">
        <v>100</v>
      </c>
      <c r="D107" s="70">
        <v>100</v>
      </c>
      <c r="E107" s="25">
        <f t="shared" si="3"/>
        <v>1</v>
      </c>
      <c r="F107" s="58">
        <v>2010</v>
      </c>
      <c r="G107" s="27"/>
      <c r="H107" s="58"/>
      <c r="I107" s="27">
        <v>100</v>
      </c>
      <c r="J107" s="58">
        <v>2010</v>
      </c>
      <c r="K107" s="27"/>
      <c r="L107" s="58"/>
      <c r="M107" s="27"/>
      <c r="N107" s="58"/>
      <c r="O107" s="27"/>
      <c r="P107" s="2"/>
      <c r="Q107" s="58"/>
      <c r="R107" s="23"/>
      <c r="S107" s="29"/>
      <c r="T107" s="29">
        <v>100</v>
      </c>
      <c r="U107" s="29"/>
      <c r="V107" s="23"/>
      <c r="W107" s="23"/>
      <c r="X107" s="23"/>
      <c r="AC107" s="23"/>
      <c r="AD107" s="23"/>
      <c r="AE107" s="23"/>
    </row>
    <row r="108" spans="1:31" s="23" customFormat="1" ht="12.75" x14ac:dyDescent="0.2">
      <c r="A108" s="25">
        <v>89</v>
      </c>
      <c r="B108" s="25" t="s">
        <v>120</v>
      </c>
      <c r="C108" s="25">
        <v>80</v>
      </c>
      <c r="D108" s="70">
        <v>75</v>
      </c>
      <c r="E108" s="25">
        <f t="shared" si="3"/>
        <v>1</v>
      </c>
      <c r="F108" s="58">
        <v>2006</v>
      </c>
      <c r="G108" s="27">
        <v>54.4</v>
      </c>
      <c r="H108" s="58">
        <v>2006</v>
      </c>
      <c r="I108" s="27">
        <v>11.4</v>
      </c>
      <c r="J108" s="58">
        <v>2006</v>
      </c>
      <c r="K108" s="27">
        <v>9.1999999999999993</v>
      </c>
      <c r="L108" s="58">
        <v>2006</v>
      </c>
      <c r="M108" s="27"/>
      <c r="N108" s="58"/>
      <c r="O108" s="27"/>
      <c r="P108" s="2"/>
      <c r="Q108" s="58"/>
      <c r="S108" s="29">
        <v>54.4</v>
      </c>
      <c r="T108" s="29">
        <v>20.6</v>
      </c>
      <c r="U108" s="29"/>
    </row>
    <row r="109" spans="1:31" ht="12.75" x14ac:dyDescent="0.2">
      <c r="A109" s="24">
        <v>8</v>
      </c>
      <c r="B109" s="25" t="s">
        <v>179</v>
      </c>
      <c r="C109" s="25">
        <v>70</v>
      </c>
      <c r="D109" s="70">
        <v>70</v>
      </c>
      <c r="E109" s="25">
        <f t="shared" si="3"/>
        <v>1</v>
      </c>
      <c r="F109" s="58">
        <v>2001</v>
      </c>
      <c r="G109" s="27"/>
      <c r="H109" s="58"/>
      <c r="I109" s="27"/>
      <c r="J109" s="58"/>
      <c r="K109" s="27"/>
      <c r="L109" s="58"/>
      <c r="M109" s="27"/>
      <c r="N109" s="58"/>
      <c r="O109" s="27"/>
      <c r="P109" s="2"/>
      <c r="Q109" s="58"/>
      <c r="R109" s="23"/>
      <c r="S109" s="29">
        <v>70</v>
      </c>
      <c r="T109" s="29"/>
      <c r="U109" s="29"/>
      <c r="V109" s="23"/>
      <c r="W109" s="23"/>
      <c r="X109" s="23"/>
      <c r="AC109" s="23"/>
      <c r="AD109" s="23"/>
      <c r="AE109" s="23"/>
    </row>
    <row r="110" spans="1:31" s="23" customFormat="1" hidden="1" x14ac:dyDescent="0.2">
      <c r="A110" s="25" t="s">
        <v>47</v>
      </c>
      <c r="B110" s="25" t="s">
        <v>12</v>
      </c>
      <c r="C110" s="25"/>
      <c r="D110" s="70" t="s">
        <v>38</v>
      </c>
      <c r="E110" s="25">
        <f t="shared" si="3"/>
        <v>0</v>
      </c>
      <c r="F110" s="58"/>
      <c r="G110" s="27"/>
      <c r="H110" s="58"/>
      <c r="I110" s="27"/>
      <c r="J110" s="58"/>
      <c r="K110" s="27"/>
      <c r="L110" s="58"/>
      <c r="M110" s="27"/>
      <c r="N110" s="58"/>
      <c r="O110" s="27"/>
      <c r="P110" s="2"/>
      <c r="Q110" s="58"/>
      <c r="S110" s="29"/>
      <c r="T110" s="29"/>
      <c r="U110" s="29"/>
    </row>
    <row r="111" spans="1:31" s="23" customFormat="1" ht="12.75" x14ac:dyDescent="0.2">
      <c r="A111" s="30">
        <v>90</v>
      </c>
      <c r="B111" s="25" t="s">
        <v>121</v>
      </c>
      <c r="C111" s="25">
        <v>100</v>
      </c>
      <c r="D111" s="70">
        <v>100</v>
      </c>
      <c r="E111" s="25">
        <f t="shared" si="3"/>
        <v>1</v>
      </c>
      <c r="F111" s="58">
        <v>2010</v>
      </c>
      <c r="G111" s="27"/>
      <c r="H111" s="58"/>
      <c r="I111" s="27">
        <v>100</v>
      </c>
      <c r="J111" s="58">
        <v>2010</v>
      </c>
      <c r="K111" s="27"/>
      <c r="L111" s="58"/>
      <c r="M111" s="27"/>
      <c r="N111" s="58"/>
      <c r="O111" s="27"/>
      <c r="P111" s="2"/>
      <c r="Q111" s="58"/>
      <c r="S111" s="29"/>
      <c r="T111" s="29">
        <v>100</v>
      </c>
      <c r="U111" s="29"/>
    </row>
    <row r="112" spans="1:31" s="23" customFormat="1" ht="12.75" x14ac:dyDescent="0.2">
      <c r="A112" s="25">
        <v>91</v>
      </c>
      <c r="B112" s="25" t="s">
        <v>122</v>
      </c>
      <c r="C112" s="25">
        <v>0</v>
      </c>
      <c r="D112" s="70">
        <v>100</v>
      </c>
      <c r="E112" s="25">
        <f t="shared" si="3"/>
        <v>1</v>
      </c>
      <c r="F112" s="58">
        <v>2006</v>
      </c>
      <c r="G112" s="27">
        <v>100</v>
      </c>
      <c r="H112" s="58">
        <v>2006</v>
      </c>
      <c r="I112" s="27"/>
      <c r="J112" s="58"/>
      <c r="K112" s="27"/>
      <c r="L112" s="58"/>
      <c r="M112" s="27"/>
      <c r="N112" s="58"/>
      <c r="O112" s="27"/>
      <c r="P112" s="2"/>
      <c r="Q112" s="58"/>
      <c r="S112" s="29">
        <v>100</v>
      </c>
      <c r="T112" s="29"/>
      <c r="U112" s="29"/>
    </row>
    <row r="113" spans="1:31" s="23" customFormat="1" ht="12.75" x14ac:dyDescent="0.2">
      <c r="A113" s="25">
        <v>92</v>
      </c>
      <c r="B113" s="25" t="s">
        <v>123</v>
      </c>
      <c r="C113" s="25"/>
      <c r="D113" s="70">
        <v>83</v>
      </c>
      <c r="E113" s="25">
        <f t="shared" si="3"/>
        <v>1</v>
      </c>
      <c r="F113" s="58">
        <v>2001</v>
      </c>
      <c r="G113" s="27"/>
      <c r="H113" s="58"/>
      <c r="I113" s="27"/>
      <c r="J113" s="58"/>
      <c r="K113" s="27"/>
      <c r="L113" s="58"/>
      <c r="M113" s="27"/>
      <c r="N113" s="58"/>
      <c r="O113" s="27"/>
      <c r="P113" s="2"/>
      <c r="Q113" s="58"/>
      <c r="S113" s="29">
        <v>83</v>
      </c>
      <c r="T113" s="29"/>
      <c r="U113" s="29"/>
    </row>
    <row r="114" spans="1:31" ht="12.75" x14ac:dyDescent="0.2">
      <c r="A114" s="24">
        <v>93</v>
      </c>
      <c r="B114" s="25" t="s">
        <v>180</v>
      </c>
      <c r="C114" s="25">
        <v>16</v>
      </c>
      <c r="D114" s="70">
        <v>11.6</v>
      </c>
      <c r="E114" s="25">
        <f t="shared" si="3"/>
        <v>1</v>
      </c>
      <c r="F114" s="58">
        <v>2009</v>
      </c>
      <c r="G114" s="27">
        <v>2.1</v>
      </c>
      <c r="H114" s="58">
        <v>2009</v>
      </c>
      <c r="I114" s="27">
        <v>8</v>
      </c>
      <c r="J114" s="58">
        <v>2009</v>
      </c>
      <c r="K114" s="27">
        <v>1.5</v>
      </c>
      <c r="L114" s="58">
        <v>2009</v>
      </c>
      <c r="M114" s="27"/>
      <c r="N114" s="58"/>
      <c r="O114" s="27"/>
      <c r="P114" s="2"/>
      <c r="Q114" s="58"/>
      <c r="R114" s="23"/>
      <c r="S114" s="29">
        <v>2.1</v>
      </c>
      <c r="T114" s="29">
        <v>9.5</v>
      </c>
      <c r="U114" s="29"/>
      <c r="V114" s="23"/>
      <c r="W114" s="23"/>
      <c r="X114" s="23"/>
      <c r="AC114" s="23"/>
      <c r="AD114" s="23"/>
      <c r="AE114" s="23"/>
    </row>
    <row r="115" spans="1:31" s="23" customFormat="1" ht="12.75" x14ac:dyDescent="0.2">
      <c r="A115" s="25">
        <v>94</v>
      </c>
      <c r="B115" s="25" t="s">
        <v>124</v>
      </c>
      <c r="C115" s="25">
        <v>95</v>
      </c>
      <c r="D115" s="70">
        <v>48.3</v>
      </c>
      <c r="E115" s="25">
        <f t="shared" si="3"/>
        <v>1</v>
      </c>
      <c r="F115" s="58">
        <v>2007</v>
      </c>
      <c r="G115" s="38">
        <f>(383490)/3759136*100</f>
        <v>10.201546312769743</v>
      </c>
      <c r="H115" s="58">
        <v>2007</v>
      </c>
      <c r="I115" s="27">
        <f>(867589+175960)/3759136*100</f>
        <v>27.760341738101523</v>
      </c>
      <c r="J115" s="58">
        <v>2007</v>
      </c>
      <c r="K115" s="27">
        <f>(51866+243938)/3759136*100</f>
        <v>7.8689358405761327</v>
      </c>
      <c r="L115" s="58">
        <v>2007</v>
      </c>
      <c r="M115" s="27"/>
      <c r="N115" s="58"/>
      <c r="O115" s="27">
        <f>(34035+58541)/3759136*100</f>
        <v>2.4626935551147926</v>
      </c>
      <c r="P115" s="2" t="s">
        <v>29</v>
      </c>
      <c r="Q115" s="58">
        <v>2007</v>
      </c>
      <c r="S115" s="29">
        <v>10.199999999999999</v>
      </c>
      <c r="T115" s="29">
        <v>38.1</v>
      </c>
      <c r="U115" s="29"/>
    </row>
    <row r="116" spans="1:31" hidden="1" x14ac:dyDescent="0.2">
      <c r="A116" s="24" t="s">
        <v>47</v>
      </c>
      <c r="B116" s="25" t="s">
        <v>13</v>
      </c>
      <c r="C116" s="25"/>
      <c r="D116" s="70" t="s">
        <v>38</v>
      </c>
      <c r="E116" s="25">
        <f t="shared" si="3"/>
        <v>0</v>
      </c>
      <c r="F116" s="58"/>
      <c r="G116" s="27"/>
      <c r="H116" s="58"/>
      <c r="I116" s="27"/>
      <c r="J116" s="58"/>
      <c r="K116" s="27"/>
      <c r="L116" s="58"/>
      <c r="M116" s="27"/>
      <c r="N116" s="58"/>
      <c r="O116" s="27"/>
      <c r="P116" s="2"/>
      <c r="Q116" s="58"/>
      <c r="R116" s="23"/>
      <c r="S116" s="29"/>
      <c r="T116" s="29"/>
      <c r="U116" s="29"/>
      <c r="V116" s="23"/>
      <c r="W116" s="23"/>
      <c r="X116" s="23"/>
      <c r="AC116" s="23"/>
      <c r="AD116" s="23"/>
      <c r="AE116" s="23"/>
    </row>
    <row r="117" spans="1:31" s="23" customFormat="1" ht="12.75" x14ac:dyDescent="0.2">
      <c r="A117" s="25">
        <v>79</v>
      </c>
      <c r="B117" s="25" t="s">
        <v>125</v>
      </c>
      <c r="C117" s="25"/>
      <c r="D117" s="70" t="s">
        <v>112</v>
      </c>
      <c r="E117" s="25">
        <f t="shared" si="3"/>
        <v>1</v>
      </c>
      <c r="F117" s="58">
        <v>2010</v>
      </c>
      <c r="G117" s="27">
        <v>100</v>
      </c>
      <c r="H117" s="58">
        <v>2006</v>
      </c>
      <c r="I117" s="27"/>
      <c r="J117" s="58"/>
      <c r="K117" s="27"/>
      <c r="L117" s="58"/>
      <c r="M117" s="27"/>
      <c r="N117" s="58"/>
      <c r="O117" s="27"/>
      <c r="P117" s="2"/>
      <c r="Q117" s="58"/>
      <c r="S117" s="29">
        <v>100</v>
      </c>
      <c r="T117" s="29"/>
      <c r="U117" s="29"/>
    </row>
    <row r="118" spans="1:31" s="23" customFormat="1" ht="12.75" x14ac:dyDescent="0.2">
      <c r="A118" s="25">
        <v>95</v>
      </c>
      <c r="B118" s="25" t="s">
        <v>126</v>
      </c>
      <c r="C118" s="25"/>
      <c r="D118" s="70">
        <v>30</v>
      </c>
      <c r="E118" s="25">
        <f t="shared" si="3"/>
        <v>1</v>
      </c>
      <c r="F118" s="58">
        <v>2011</v>
      </c>
      <c r="G118" s="27"/>
      <c r="H118" s="58"/>
      <c r="I118" s="27">
        <v>30</v>
      </c>
      <c r="J118" s="58">
        <v>2011</v>
      </c>
      <c r="K118" s="27"/>
      <c r="L118" s="58"/>
      <c r="M118" s="27"/>
      <c r="N118" s="58"/>
      <c r="O118" s="27"/>
      <c r="P118" s="2"/>
      <c r="Q118" s="58"/>
      <c r="S118" s="29"/>
      <c r="T118" s="29">
        <v>30</v>
      </c>
      <c r="U118" s="29"/>
    </row>
    <row r="119" spans="1:31" ht="12.75" x14ac:dyDescent="0.2">
      <c r="A119" s="24">
        <v>96</v>
      </c>
      <c r="B119" s="25" t="s">
        <v>181</v>
      </c>
      <c r="C119" s="25">
        <v>100</v>
      </c>
      <c r="D119" s="70">
        <v>81.900000000000006</v>
      </c>
      <c r="E119" s="25">
        <f t="shared" si="3"/>
        <v>1</v>
      </c>
      <c r="F119" s="58">
        <v>2009</v>
      </c>
      <c r="G119" s="27"/>
      <c r="H119" s="58"/>
      <c r="I119" s="27">
        <v>81.900000000000006</v>
      </c>
      <c r="J119" s="58">
        <v>2009</v>
      </c>
      <c r="K119" s="27"/>
      <c r="L119" s="58"/>
      <c r="M119" s="27"/>
      <c r="N119" s="58"/>
      <c r="O119" s="27"/>
      <c r="P119" s="2"/>
      <c r="Q119" s="58"/>
      <c r="R119" s="23"/>
      <c r="S119" s="29"/>
      <c r="T119" s="29">
        <v>81.900000000000006</v>
      </c>
      <c r="U119" s="29"/>
      <c r="V119" s="23"/>
      <c r="W119" s="23"/>
      <c r="X119" s="23"/>
      <c r="AC119" s="23"/>
      <c r="AD119" s="23"/>
      <c r="AE119" s="23"/>
    </row>
    <row r="120" spans="1:31" hidden="1" x14ac:dyDescent="0.2">
      <c r="A120" s="24" t="s">
        <v>47</v>
      </c>
      <c r="B120" s="25" t="s">
        <v>14</v>
      </c>
      <c r="C120" s="25"/>
      <c r="D120" s="70" t="s">
        <v>38</v>
      </c>
      <c r="E120" s="25">
        <f t="shared" si="3"/>
        <v>0</v>
      </c>
      <c r="F120" s="58"/>
      <c r="G120" s="27"/>
      <c r="H120" s="58"/>
      <c r="I120" s="27"/>
      <c r="J120" s="58"/>
      <c r="K120" s="27"/>
      <c r="L120" s="58"/>
      <c r="M120" s="27"/>
      <c r="N120" s="58"/>
      <c r="O120" s="27"/>
      <c r="P120" s="2"/>
      <c r="Q120" s="58"/>
      <c r="R120" s="23"/>
      <c r="S120" s="29"/>
      <c r="T120" s="29"/>
      <c r="U120" s="29"/>
      <c r="V120" s="23"/>
      <c r="W120" s="23"/>
      <c r="X120" s="23"/>
      <c r="AC120" s="23"/>
      <c r="AD120" s="23"/>
      <c r="AE120" s="23"/>
    </row>
    <row r="121" spans="1:31" s="23" customFormat="1" ht="10.5" customHeight="1" x14ac:dyDescent="0.2">
      <c r="A121" s="25">
        <v>8</v>
      </c>
      <c r="B121" s="25" t="s">
        <v>127</v>
      </c>
      <c r="C121" s="25">
        <v>0</v>
      </c>
      <c r="D121" s="70">
        <v>0.1</v>
      </c>
      <c r="E121" s="25">
        <f t="shared" si="3"/>
        <v>1</v>
      </c>
      <c r="F121" s="58">
        <v>2010</v>
      </c>
      <c r="G121" s="27"/>
      <c r="H121" s="58"/>
      <c r="I121" s="27"/>
      <c r="J121" s="58"/>
      <c r="K121" s="27"/>
      <c r="L121" s="58"/>
      <c r="M121" s="27">
        <v>0.13</v>
      </c>
      <c r="N121" s="58"/>
      <c r="O121" s="27"/>
      <c r="P121" s="2"/>
      <c r="Q121" s="58"/>
      <c r="S121" s="29"/>
      <c r="T121" s="29"/>
      <c r="U121" s="29">
        <v>0.1</v>
      </c>
    </row>
    <row r="122" spans="1:31" s="23" customFormat="1" ht="12.75" x14ac:dyDescent="0.2">
      <c r="A122" s="25">
        <v>97</v>
      </c>
      <c r="B122" s="25" t="s">
        <v>128</v>
      </c>
      <c r="C122" s="25">
        <v>100</v>
      </c>
      <c r="D122" s="70">
        <v>97</v>
      </c>
      <c r="E122" s="25">
        <f t="shared" si="3"/>
        <v>1</v>
      </c>
      <c r="F122" s="58">
        <v>2005</v>
      </c>
      <c r="G122" s="27">
        <v>97</v>
      </c>
      <c r="H122" s="58">
        <v>2005</v>
      </c>
      <c r="I122" s="27"/>
      <c r="J122" s="58"/>
      <c r="K122" s="27"/>
      <c r="L122" s="58"/>
      <c r="M122" s="27"/>
      <c r="N122" s="58"/>
      <c r="O122" s="27"/>
      <c r="P122" s="2"/>
      <c r="Q122" s="58"/>
      <c r="S122" s="29">
        <v>97</v>
      </c>
      <c r="T122" s="29"/>
      <c r="U122" s="29"/>
    </row>
    <row r="123" spans="1:31" s="23" customFormat="1" ht="12.75" x14ac:dyDescent="0.2">
      <c r="A123" s="25">
        <v>98</v>
      </c>
      <c r="B123" s="25" t="s">
        <v>129</v>
      </c>
      <c r="C123" s="25"/>
      <c r="D123" s="70">
        <f>100-73.38</f>
        <v>26.620000000000005</v>
      </c>
      <c r="E123" s="25">
        <f t="shared" si="3"/>
        <v>1</v>
      </c>
      <c r="F123" s="58">
        <v>2009</v>
      </c>
      <c r="G123" s="27"/>
      <c r="H123" s="58"/>
      <c r="I123" s="27" t="s">
        <v>130</v>
      </c>
      <c r="J123" s="58">
        <v>2009</v>
      </c>
      <c r="K123" s="27"/>
      <c r="L123" s="58"/>
      <c r="M123" s="27"/>
      <c r="N123" s="58"/>
      <c r="O123" s="27">
        <v>17</v>
      </c>
      <c r="P123" s="2"/>
      <c r="Q123" s="58">
        <v>2009</v>
      </c>
      <c r="S123" s="29"/>
      <c r="T123" s="29"/>
      <c r="U123" s="29">
        <v>26.6</v>
      </c>
    </row>
    <row r="124" spans="1:31" s="23" customFormat="1" ht="12.75" x14ac:dyDescent="0.2">
      <c r="A124" s="25">
        <v>100</v>
      </c>
      <c r="B124" s="25" t="s">
        <v>131</v>
      </c>
      <c r="C124" s="25"/>
      <c r="D124" s="70">
        <v>82</v>
      </c>
      <c r="E124" s="25">
        <f t="shared" si="3"/>
        <v>1</v>
      </c>
      <c r="F124" s="58">
        <v>2009</v>
      </c>
      <c r="G124" s="27"/>
      <c r="H124" s="58"/>
      <c r="I124" s="27">
        <v>82</v>
      </c>
      <c r="J124" s="58">
        <v>2009</v>
      </c>
      <c r="K124" s="27"/>
      <c r="L124" s="58"/>
      <c r="M124" s="27">
        <f>2.94/16.37*100</f>
        <v>17.959682345754427</v>
      </c>
      <c r="N124" s="58">
        <v>2007</v>
      </c>
      <c r="O124" s="27"/>
      <c r="P124" s="2"/>
      <c r="Q124" s="58"/>
      <c r="S124" s="29"/>
      <c r="T124" s="29">
        <v>82</v>
      </c>
      <c r="U124" s="29"/>
    </row>
    <row r="125" spans="1:31" s="23" customFormat="1" ht="12.75" x14ac:dyDescent="0.2">
      <c r="A125" s="25">
        <v>101</v>
      </c>
      <c r="B125" s="25" t="s">
        <v>132</v>
      </c>
      <c r="C125" s="25"/>
      <c r="D125" s="70">
        <v>100</v>
      </c>
      <c r="E125" s="25">
        <f t="shared" si="3"/>
        <v>1</v>
      </c>
      <c r="F125" s="58">
        <v>2006</v>
      </c>
      <c r="G125" s="27"/>
      <c r="H125" s="58"/>
      <c r="I125" s="27"/>
      <c r="J125" s="58"/>
      <c r="K125" s="27"/>
      <c r="L125" s="58"/>
      <c r="M125" s="27"/>
      <c r="N125" s="58"/>
      <c r="O125" s="27"/>
      <c r="P125" s="2"/>
      <c r="Q125" s="58"/>
      <c r="S125" s="29"/>
      <c r="T125" s="29"/>
      <c r="U125" s="29">
        <v>100</v>
      </c>
    </row>
    <row r="126" spans="1:31" x14ac:dyDescent="0.2">
      <c r="A126" s="24" t="s">
        <v>47</v>
      </c>
      <c r="B126" s="25" t="s">
        <v>15</v>
      </c>
      <c r="C126" s="25"/>
      <c r="D126" s="70" t="s">
        <v>38</v>
      </c>
      <c r="E126" s="25">
        <f t="shared" si="3"/>
        <v>0</v>
      </c>
      <c r="F126" s="58"/>
      <c r="G126" s="27"/>
      <c r="H126" s="58"/>
      <c r="I126" s="27"/>
      <c r="J126" s="58"/>
      <c r="K126" s="27"/>
      <c r="L126" s="58"/>
      <c r="M126" s="27"/>
      <c r="N126" s="58"/>
      <c r="O126" s="27"/>
      <c r="P126" s="2"/>
      <c r="Q126" s="58"/>
      <c r="R126" s="23"/>
      <c r="S126" s="29"/>
      <c r="T126" s="29"/>
      <c r="U126" s="29"/>
      <c r="V126" s="23"/>
      <c r="W126" s="23"/>
      <c r="X126" s="23"/>
      <c r="AC126" s="23"/>
      <c r="AD126" s="23"/>
      <c r="AE126" s="23"/>
    </row>
    <row r="127" spans="1:31" ht="12.75" x14ac:dyDescent="0.2">
      <c r="A127" s="24">
        <v>102</v>
      </c>
      <c r="B127" s="25" t="s">
        <v>182</v>
      </c>
      <c r="C127" s="25"/>
      <c r="D127" s="70">
        <v>100</v>
      </c>
      <c r="E127" s="25">
        <f t="shared" si="3"/>
        <v>1</v>
      </c>
      <c r="F127" s="58">
        <v>2010</v>
      </c>
      <c r="G127" s="27">
        <v>100</v>
      </c>
      <c r="H127" s="58">
        <v>2010</v>
      </c>
      <c r="I127" s="27"/>
      <c r="J127" s="58"/>
      <c r="K127" s="27"/>
      <c r="L127" s="58"/>
      <c r="M127" s="27"/>
      <c r="N127" s="58"/>
      <c r="O127" s="27"/>
      <c r="P127" s="2"/>
      <c r="Q127" s="58"/>
      <c r="R127" s="23"/>
      <c r="S127" s="29">
        <v>100</v>
      </c>
      <c r="T127" s="29"/>
      <c r="U127" s="29"/>
      <c r="V127" s="23"/>
      <c r="W127" s="23"/>
      <c r="X127" s="23"/>
      <c r="AC127" s="23"/>
      <c r="AD127" s="23"/>
      <c r="AE127" s="23"/>
    </row>
    <row r="128" spans="1:31" s="23" customFormat="1" ht="12.75" x14ac:dyDescent="0.2">
      <c r="A128" s="25">
        <v>103</v>
      </c>
      <c r="B128" s="25" t="s">
        <v>133</v>
      </c>
      <c r="C128" s="25">
        <v>0</v>
      </c>
      <c r="D128" s="70">
        <v>100</v>
      </c>
      <c r="E128" s="25">
        <f t="shared" ref="E128:E159" si="4">IF(AND(D128&lt;&gt;"",D128&lt;&gt;"..."),1,0)</f>
        <v>1</v>
      </c>
      <c r="F128" s="58">
        <v>2010</v>
      </c>
      <c r="G128" s="27">
        <v>100</v>
      </c>
      <c r="H128" s="58">
        <v>2008</v>
      </c>
      <c r="I128" s="27"/>
      <c r="J128" s="58"/>
      <c r="K128" s="27"/>
      <c r="L128" s="58"/>
      <c r="M128" s="27" t="s">
        <v>134</v>
      </c>
      <c r="N128" s="58">
        <v>2007</v>
      </c>
      <c r="O128" s="27"/>
      <c r="P128" s="2"/>
      <c r="Q128" s="58"/>
      <c r="S128" s="29">
        <v>100</v>
      </c>
      <c r="T128" s="29"/>
      <c r="U128" s="29"/>
    </row>
    <row r="129" spans="1:31" s="23" customFormat="1" ht="12.75" x14ac:dyDescent="0.2">
      <c r="A129" s="25">
        <v>105</v>
      </c>
      <c r="B129" s="25" t="s">
        <v>135</v>
      </c>
      <c r="C129" s="25">
        <v>29</v>
      </c>
      <c r="D129" s="70">
        <v>90</v>
      </c>
      <c r="E129" s="25">
        <f t="shared" si="4"/>
        <v>1</v>
      </c>
      <c r="F129" s="58">
        <v>2008</v>
      </c>
      <c r="G129" s="27">
        <v>90</v>
      </c>
      <c r="H129" s="58">
        <v>2008</v>
      </c>
      <c r="I129" s="27"/>
      <c r="J129" s="58"/>
      <c r="K129" s="27">
        <v>0.1</v>
      </c>
      <c r="L129" s="58">
        <v>2007</v>
      </c>
      <c r="M129" s="27"/>
      <c r="N129" s="58"/>
      <c r="O129" s="27"/>
      <c r="P129" s="2"/>
      <c r="Q129" s="58"/>
      <c r="S129" s="29">
        <v>90</v>
      </c>
      <c r="T129" s="29"/>
      <c r="U129" s="29"/>
    </row>
    <row r="130" spans="1:31" ht="12.75" x14ac:dyDescent="0.2">
      <c r="A130" s="24">
        <v>106</v>
      </c>
      <c r="B130" s="25" t="s">
        <v>183</v>
      </c>
      <c r="C130" s="25"/>
      <c r="D130" s="70">
        <f>23070/23162*100</f>
        <v>99.602797685864772</v>
      </c>
      <c r="E130" s="25">
        <f t="shared" si="4"/>
        <v>1</v>
      </c>
      <c r="F130" s="58">
        <v>2010</v>
      </c>
      <c r="G130" s="27"/>
      <c r="H130" s="58"/>
      <c r="I130" s="27"/>
      <c r="J130" s="58"/>
      <c r="K130" s="27"/>
      <c r="L130" s="58"/>
      <c r="M130" s="27"/>
      <c r="N130" s="58"/>
      <c r="O130" s="27"/>
      <c r="P130" s="2"/>
      <c r="Q130" s="58"/>
      <c r="R130" s="23"/>
      <c r="S130" s="29"/>
      <c r="T130" s="29"/>
      <c r="U130" s="29">
        <v>99.6</v>
      </c>
      <c r="V130" s="23"/>
      <c r="W130" s="23"/>
      <c r="X130" s="23"/>
      <c r="AC130" s="23"/>
      <c r="AD130" s="23"/>
      <c r="AE130" s="23"/>
    </row>
    <row r="131" spans="1:31" ht="12.75" customHeight="1" x14ac:dyDescent="0.2">
      <c r="A131" s="24">
        <v>107</v>
      </c>
      <c r="B131" s="25" t="s">
        <v>184</v>
      </c>
      <c r="C131" s="25"/>
      <c r="D131" s="70">
        <f>25.08/7616.4*100</f>
        <v>0.3292894280762565</v>
      </c>
      <c r="E131" s="25">
        <f t="shared" si="4"/>
        <v>1</v>
      </c>
      <c r="F131" s="58">
        <v>2010</v>
      </c>
      <c r="G131" s="27"/>
      <c r="H131" s="58"/>
      <c r="I131" s="27"/>
      <c r="J131" s="58"/>
      <c r="K131" s="27"/>
      <c r="L131" s="58"/>
      <c r="M131" s="27"/>
      <c r="N131" s="58"/>
      <c r="O131" s="27"/>
      <c r="P131" s="2"/>
      <c r="Q131" s="58"/>
      <c r="R131" s="23"/>
      <c r="S131" s="29"/>
      <c r="T131" s="29"/>
      <c r="U131" s="29">
        <v>0.3</v>
      </c>
      <c r="V131" s="23"/>
      <c r="W131" s="23"/>
      <c r="X131" s="23"/>
      <c r="AC131" s="23"/>
      <c r="AD131" s="23"/>
      <c r="AE131" s="23"/>
    </row>
    <row r="132" spans="1:31" ht="12.75" x14ac:dyDescent="0.2">
      <c r="A132" s="24">
        <v>108</v>
      </c>
      <c r="B132" s="25" t="s">
        <v>185</v>
      </c>
      <c r="C132" s="25">
        <v>98</v>
      </c>
      <c r="D132" s="70">
        <v>98</v>
      </c>
      <c r="E132" s="25">
        <f t="shared" si="4"/>
        <v>1</v>
      </c>
      <c r="F132" s="58">
        <v>2007</v>
      </c>
      <c r="G132" s="27">
        <v>74.599999999999994</v>
      </c>
      <c r="H132" s="58">
        <v>2007</v>
      </c>
      <c r="I132" s="27">
        <v>20.91</v>
      </c>
      <c r="J132" s="58">
        <v>2007</v>
      </c>
      <c r="K132" s="27">
        <v>2.16</v>
      </c>
      <c r="L132" s="58">
        <v>2007</v>
      </c>
      <c r="M132" s="27"/>
      <c r="N132" s="58"/>
      <c r="O132" s="27"/>
      <c r="P132" s="2"/>
      <c r="Q132" s="58"/>
      <c r="R132" s="23"/>
      <c r="S132" s="29">
        <v>74.599999999999994</v>
      </c>
      <c r="T132" s="29">
        <v>23.4</v>
      </c>
      <c r="U132" s="29"/>
      <c r="V132" s="23"/>
      <c r="W132" s="23"/>
      <c r="X132" s="23"/>
      <c r="AC132" s="23"/>
      <c r="AD132" s="23"/>
      <c r="AE132" s="23"/>
    </row>
    <row r="133" spans="1:31" s="23" customFormat="1" ht="12.75" x14ac:dyDescent="0.2">
      <c r="A133" s="25">
        <v>8</v>
      </c>
      <c r="B133" s="25" t="s">
        <v>136</v>
      </c>
      <c r="C133" s="25">
        <v>82</v>
      </c>
      <c r="D133" s="70">
        <v>82.3</v>
      </c>
      <c r="E133" s="25">
        <f t="shared" si="4"/>
        <v>1</v>
      </c>
      <c r="F133" s="58">
        <v>2010</v>
      </c>
      <c r="G133" s="27">
        <v>82.3</v>
      </c>
      <c r="H133" s="58"/>
      <c r="I133" s="27"/>
      <c r="J133" s="58"/>
      <c r="K133" s="27"/>
      <c r="L133" s="58"/>
      <c r="M133" s="27"/>
      <c r="N133" s="58"/>
      <c r="O133" s="27"/>
      <c r="P133" s="2"/>
      <c r="Q133" s="58"/>
      <c r="S133" s="29">
        <v>82.3</v>
      </c>
      <c r="T133" s="29"/>
      <c r="U133" s="29"/>
    </row>
    <row r="134" spans="1:31" s="23" customFormat="1" ht="12.75" customHeight="1" x14ac:dyDescent="0.2">
      <c r="A134" s="25">
        <v>110</v>
      </c>
      <c r="B134" s="25" t="s">
        <v>137</v>
      </c>
      <c r="C134" s="25"/>
      <c r="D134" s="70">
        <v>100</v>
      </c>
      <c r="E134" s="25">
        <f t="shared" si="4"/>
        <v>1</v>
      </c>
      <c r="F134" s="59">
        <v>2011</v>
      </c>
      <c r="G134" s="39">
        <v>100</v>
      </c>
      <c r="H134" s="59">
        <v>2011</v>
      </c>
      <c r="I134" s="39"/>
      <c r="J134" s="59"/>
      <c r="K134" s="39"/>
      <c r="L134" s="58"/>
      <c r="M134" s="39"/>
      <c r="N134" s="58"/>
      <c r="O134" s="39"/>
      <c r="P134" s="2"/>
      <c r="Q134" s="58"/>
      <c r="S134" s="29">
        <v>100</v>
      </c>
      <c r="T134" s="29"/>
      <c r="U134" s="29"/>
    </row>
    <row r="135" spans="1:31" s="23" customFormat="1" ht="12.75" customHeight="1" x14ac:dyDescent="0.2">
      <c r="A135" s="25">
        <v>111</v>
      </c>
      <c r="B135" s="25" t="s">
        <v>138</v>
      </c>
      <c r="C135" s="25"/>
      <c r="D135" s="70">
        <v>100</v>
      </c>
      <c r="E135" s="25">
        <f t="shared" si="4"/>
        <v>1</v>
      </c>
      <c r="F135" s="59">
        <v>2010</v>
      </c>
      <c r="G135" s="39">
        <v>100</v>
      </c>
      <c r="H135" s="59">
        <v>2010</v>
      </c>
      <c r="I135" s="39"/>
      <c r="J135" s="59"/>
      <c r="K135" s="39"/>
      <c r="L135" s="58"/>
      <c r="M135" s="39"/>
      <c r="N135" s="58"/>
      <c r="O135" s="39"/>
      <c r="P135" s="2"/>
      <c r="Q135" s="58"/>
      <c r="S135" s="29">
        <v>100</v>
      </c>
      <c r="T135" s="29"/>
      <c r="U135" s="29"/>
    </row>
    <row r="136" spans="1:31" s="23" customFormat="1" ht="13.5" customHeight="1" x14ac:dyDescent="0.2">
      <c r="A136" s="25">
        <v>112</v>
      </c>
      <c r="B136" s="25" t="s">
        <v>139</v>
      </c>
      <c r="C136" s="25">
        <v>23</v>
      </c>
      <c r="D136" s="70">
        <v>61</v>
      </c>
      <c r="E136" s="25">
        <f t="shared" si="4"/>
        <v>1</v>
      </c>
      <c r="F136" s="58">
        <v>2010</v>
      </c>
      <c r="G136" s="27"/>
      <c r="H136" s="58"/>
      <c r="I136" s="27"/>
      <c r="J136" s="58"/>
      <c r="K136" s="27"/>
      <c r="L136" s="58"/>
      <c r="M136" s="27"/>
      <c r="N136" s="58"/>
      <c r="O136" s="27"/>
      <c r="P136" s="2"/>
      <c r="Q136" s="58"/>
      <c r="S136" s="29"/>
      <c r="T136" s="29"/>
      <c r="U136" s="29">
        <v>61</v>
      </c>
    </row>
    <row r="137" spans="1:31" s="23" customFormat="1" ht="12.75" x14ac:dyDescent="0.2">
      <c r="A137" s="25">
        <v>113</v>
      </c>
      <c r="B137" s="25" t="s">
        <v>140</v>
      </c>
      <c r="C137" s="25"/>
      <c r="D137" s="70">
        <f>318.477/1960.396*100</f>
        <v>16.245544267586752</v>
      </c>
      <c r="E137" s="25">
        <f t="shared" si="4"/>
        <v>1</v>
      </c>
      <c r="F137" s="58">
        <v>2004</v>
      </c>
      <c r="G137" s="27"/>
      <c r="H137" s="58">
        <v>16.2</v>
      </c>
      <c r="I137" s="27">
        <v>2004</v>
      </c>
      <c r="J137" s="58"/>
      <c r="K137" s="27">
        <v>3</v>
      </c>
      <c r="L137" s="58">
        <v>2004</v>
      </c>
      <c r="M137" s="27"/>
      <c r="N137" s="58"/>
      <c r="O137" s="27"/>
      <c r="P137" s="2"/>
      <c r="Q137" s="58"/>
      <c r="S137" s="29"/>
      <c r="T137" s="29">
        <v>16.2</v>
      </c>
      <c r="U137" s="29"/>
    </row>
    <row r="138" spans="1:31" s="23" customFormat="1" ht="12.75" x14ac:dyDescent="0.2">
      <c r="A138" s="37">
        <v>114</v>
      </c>
      <c r="B138" s="37" t="s">
        <v>141</v>
      </c>
      <c r="C138" s="37">
        <v>6.3</v>
      </c>
      <c r="D138" s="71">
        <v>42</v>
      </c>
      <c r="E138" s="37">
        <f t="shared" si="4"/>
        <v>1</v>
      </c>
      <c r="F138" s="60">
        <v>2003</v>
      </c>
      <c r="G138" s="40"/>
      <c r="H138" s="60"/>
      <c r="I138" s="40">
        <v>4.6500000000000004</v>
      </c>
      <c r="J138" s="60">
        <v>2003</v>
      </c>
      <c r="K138" s="40">
        <f>D138-I138</f>
        <v>37.35</v>
      </c>
      <c r="L138" s="60">
        <v>2003</v>
      </c>
      <c r="M138" s="40"/>
      <c r="N138" s="60"/>
      <c r="O138" s="40"/>
      <c r="P138" s="5"/>
      <c r="Q138" s="60"/>
      <c r="S138" s="61">
        <v>42</v>
      </c>
      <c r="T138" s="61"/>
      <c r="U138" s="61"/>
    </row>
    <row r="139" spans="1:31" s="41" customFormat="1" ht="4.5" customHeight="1" x14ac:dyDescent="0.2">
      <c r="D139" s="42"/>
      <c r="F139" s="62"/>
      <c r="G139" s="43"/>
      <c r="H139" s="62"/>
      <c r="I139" s="43"/>
      <c r="J139" s="62"/>
      <c r="K139" s="43"/>
      <c r="L139" s="62"/>
      <c r="M139" s="43"/>
      <c r="N139" s="62"/>
      <c r="O139" s="43"/>
      <c r="P139" s="6"/>
      <c r="Q139" s="62"/>
      <c r="S139" s="42"/>
      <c r="T139" s="42"/>
      <c r="U139" s="42"/>
      <c r="V139" s="23"/>
      <c r="W139" s="23"/>
      <c r="X139" s="23"/>
      <c r="AC139" s="23"/>
      <c r="AD139" s="23"/>
      <c r="AE139" s="23"/>
    </row>
    <row r="140" spans="1:31" s="41" customFormat="1" ht="18.75" x14ac:dyDescent="0.3">
      <c r="B140" s="77" t="s">
        <v>64</v>
      </c>
      <c r="D140" s="42"/>
      <c r="F140" s="62"/>
      <c r="G140" s="43"/>
      <c r="H140" s="62"/>
      <c r="I140" s="43"/>
      <c r="J140" s="62"/>
      <c r="K140" s="43"/>
      <c r="L140" s="62"/>
      <c r="M140" s="43"/>
      <c r="N140" s="62"/>
      <c r="O140" s="43"/>
      <c r="P140" s="6"/>
      <c r="Q140" s="62"/>
      <c r="S140" s="42"/>
      <c r="T140" s="42"/>
      <c r="U140" s="42"/>
      <c r="V140" s="23"/>
      <c r="W140" s="23"/>
      <c r="X140" s="23"/>
    </row>
    <row r="141" spans="1:31" s="23" customFormat="1" ht="12.75" x14ac:dyDescent="0.2">
      <c r="A141" s="21">
        <v>115</v>
      </c>
      <c r="B141" s="21" t="s">
        <v>142</v>
      </c>
      <c r="C141" s="21"/>
      <c r="D141" s="69">
        <v>23.6</v>
      </c>
      <c r="E141" s="21">
        <f t="shared" si="4"/>
        <v>1</v>
      </c>
      <c r="F141" s="56">
        <v>2008</v>
      </c>
      <c r="G141" s="22">
        <v>11.4</v>
      </c>
      <c r="H141" s="56">
        <v>2008</v>
      </c>
      <c r="I141" s="22">
        <v>16.8</v>
      </c>
      <c r="J141" s="56">
        <v>2008</v>
      </c>
      <c r="K141" s="22">
        <v>2.1</v>
      </c>
      <c r="L141" s="56">
        <v>2008</v>
      </c>
      <c r="M141" s="22"/>
      <c r="N141" s="56"/>
      <c r="O141" s="22">
        <v>3.1</v>
      </c>
      <c r="P141" s="4" t="s">
        <v>26</v>
      </c>
      <c r="Q141" s="56">
        <v>2008</v>
      </c>
      <c r="S141" s="57">
        <v>11.4</v>
      </c>
      <c r="T141" s="57">
        <v>12.2</v>
      </c>
      <c r="U141" s="57"/>
    </row>
    <row r="142" spans="1:31" hidden="1" x14ac:dyDescent="0.2">
      <c r="A142" s="24" t="s">
        <v>47</v>
      </c>
      <c r="B142" s="25" t="s">
        <v>16</v>
      </c>
      <c r="C142" s="25"/>
      <c r="D142" s="70" t="s">
        <v>38</v>
      </c>
      <c r="E142" s="25">
        <f t="shared" si="4"/>
        <v>0</v>
      </c>
      <c r="F142" s="58"/>
      <c r="G142" s="27"/>
      <c r="H142" s="58"/>
      <c r="I142" s="27"/>
      <c r="J142" s="58"/>
      <c r="K142" s="27"/>
      <c r="L142" s="58"/>
      <c r="M142" s="27"/>
      <c r="N142" s="58"/>
      <c r="O142" s="27"/>
      <c r="P142" s="2"/>
      <c r="Q142" s="58"/>
      <c r="R142" s="23"/>
      <c r="S142" s="29"/>
      <c r="T142" s="29"/>
      <c r="U142" s="29"/>
      <c r="V142" s="23"/>
      <c r="W142" s="23"/>
      <c r="X142" s="23"/>
      <c r="AC142" s="23"/>
      <c r="AD142" s="23"/>
      <c r="AE142" s="23"/>
    </row>
    <row r="143" spans="1:31" ht="12.75" customHeight="1" x14ac:dyDescent="0.2">
      <c r="A143" s="24">
        <v>53</v>
      </c>
      <c r="B143" s="25" t="s">
        <v>186</v>
      </c>
      <c r="C143" s="25">
        <v>98</v>
      </c>
      <c r="D143" s="70">
        <v>99.3</v>
      </c>
      <c r="E143" s="25">
        <f t="shared" si="4"/>
        <v>1</v>
      </c>
      <c r="F143" s="58">
        <v>2010</v>
      </c>
      <c r="G143" s="27"/>
      <c r="H143" s="58"/>
      <c r="I143" s="27">
        <v>99.3</v>
      </c>
      <c r="J143" s="58">
        <v>2010</v>
      </c>
      <c r="K143" s="27">
        <v>33.9</v>
      </c>
      <c r="L143" s="58">
        <v>2010</v>
      </c>
      <c r="M143" s="27"/>
      <c r="N143" s="58"/>
      <c r="O143" s="27"/>
      <c r="P143" s="2"/>
      <c r="Q143" s="58"/>
      <c r="R143" s="23"/>
      <c r="S143" s="29"/>
      <c r="T143" s="29">
        <v>99.3</v>
      </c>
      <c r="U143" s="29"/>
      <c r="V143" s="23"/>
      <c r="W143" s="23"/>
      <c r="X143" s="23"/>
      <c r="AC143" s="23"/>
      <c r="AD143" s="23"/>
      <c r="AE143" s="23"/>
    </row>
    <row r="144" spans="1:31" s="23" customFormat="1" ht="12.75" x14ac:dyDescent="0.2">
      <c r="A144" s="25">
        <v>116</v>
      </c>
      <c r="B144" s="25" t="s">
        <v>143</v>
      </c>
      <c r="C144" s="25">
        <v>100</v>
      </c>
      <c r="D144" s="70">
        <v>100</v>
      </c>
      <c r="E144" s="25">
        <f t="shared" si="4"/>
        <v>1</v>
      </c>
      <c r="F144" s="58">
        <v>2010</v>
      </c>
      <c r="G144" s="27"/>
      <c r="H144" s="58"/>
      <c r="I144" s="27"/>
      <c r="J144" s="58"/>
      <c r="K144" s="27"/>
      <c r="L144" s="58"/>
      <c r="M144" s="27"/>
      <c r="N144" s="58"/>
      <c r="O144" s="27"/>
      <c r="P144" s="2"/>
      <c r="Q144" s="58"/>
      <c r="S144" s="29">
        <v>100</v>
      </c>
      <c r="T144" s="29"/>
      <c r="U144" s="29"/>
    </row>
    <row r="145" spans="1:31" ht="12.75" customHeight="1" x14ac:dyDescent="0.2">
      <c r="A145" s="24">
        <v>53</v>
      </c>
      <c r="B145" s="25" t="s">
        <v>187</v>
      </c>
      <c r="C145" s="25">
        <v>100</v>
      </c>
      <c r="D145" s="70">
        <v>99</v>
      </c>
      <c r="E145" s="25">
        <f t="shared" si="4"/>
        <v>1</v>
      </c>
      <c r="F145" s="58">
        <v>2010</v>
      </c>
      <c r="G145" s="27"/>
      <c r="H145" s="58"/>
      <c r="I145" s="27">
        <v>99</v>
      </c>
      <c r="J145" s="58">
        <v>2010</v>
      </c>
      <c r="K145" s="27">
        <v>78.900000000000006</v>
      </c>
      <c r="L145" s="58">
        <v>2010</v>
      </c>
      <c r="M145" s="27"/>
      <c r="N145" s="58"/>
      <c r="O145" s="27"/>
      <c r="P145" s="2"/>
      <c r="Q145" s="58"/>
      <c r="R145" s="23"/>
      <c r="S145" s="29"/>
      <c r="T145" s="29">
        <v>99.5</v>
      </c>
      <c r="U145" s="29"/>
      <c r="V145" s="23"/>
      <c r="W145" s="23"/>
      <c r="X145" s="23"/>
      <c r="AC145" s="23"/>
      <c r="AD145" s="23"/>
      <c r="AE145" s="23"/>
    </row>
    <row r="146" spans="1:31" ht="12.75" x14ac:dyDescent="0.2">
      <c r="A146" s="24">
        <v>117</v>
      </c>
      <c r="B146" s="25" t="s">
        <v>188</v>
      </c>
      <c r="C146" s="25">
        <v>100</v>
      </c>
      <c r="D146" s="70">
        <v>59.16</v>
      </c>
      <c r="E146" s="25">
        <f t="shared" si="4"/>
        <v>1</v>
      </c>
      <c r="F146" s="58">
        <v>2004</v>
      </c>
      <c r="G146" s="27"/>
      <c r="H146" s="58"/>
      <c r="I146" s="27"/>
      <c r="J146" s="58"/>
      <c r="K146" s="27"/>
      <c r="L146" s="58"/>
      <c r="M146" s="27"/>
      <c r="N146" s="58"/>
      <c r="O146" s="27"/>
      <c r="P146" s="2"/>
      <c r="Q146" s="58"/>
      <c r="R146" s="23"/>
      <c r="S146" s="29"/>
      <c r="T146" s="29"/>
      <c r="U146" s="29">
        <v>59.2</v>
      </c>
      <c r="V146" s="23"/>
      <c r="W146" s="23"/>
      <c r="X146" s="23"/>
      <c r="AC146" s="23"/>
      <c r="AD146" s="23"/>
      <c r="AE146" s="23"/>
    </row>
    <row r="147" spans="1:31" ht="12.75" x14ac:dyDescent="0.2">
      <c r="A147" s="24">
        <v>118</v>
      </c>
      <c r="B147" s="25" t="s">
        <v>189</v>
      </c>
      <c r="C147" s="25">
        <v>100</v>
      </c>
      <c r="D147" s="70">
        <v>87</v>
      </c>
      <c r="E147" s="25">
        <f t="shared" si="4"/>
        <v>1</v>
      </c>
      <c r="F147" s="58">
        <v>2008</v>
      </c>
      <c r="G147" s="27"/>
      <c r="H147" s="58"/>
      <c r="I147" s="27"/>
      <c r="J147" s="58"/>
      <c r="K147" s="29">
        <v>87</v>
      </c>
      <c r="L147" s="58">
        <v>2008</v>
      </c>
      <c r="M147" s="25"/>
      <c r="N147" s="58"/>
      <c r="O147" s="27"/>
      <c r="P147" s="2"/>
      <c r="Q147" s="58"/>
      <c r="R147" s="23"/>
      <c r="S147" s="29"/>
      <c r="T147" s="29">
        <v>87</v>
      </c>
      <c r="U147" s="29"/>
      <c r="V147" s="23"/>
      <c r="W147" s="23"/>
      <c r="X147" s="23"/>
      <c r="AC147" s="23"/>
      <c r="AD147" s="23"/>
      <c r="AE147" s="23"/>
    </row>
    <row r="148" spans="1:31" s="23" customFormat="1" ht="12.75" x14ac:dyDescent="0.2">
      <c r="A148" s="25">
        <v>119</v>
      </c>
      <c r="B148" s="25" t="s">
        <v>144</v>
      </c>
      <c r="C148" s="25">
        <v>100</v>
      </c>
      <c r="D148" s="70">
        <v>97</v>
      </c>
      <c r="E148" s="25">
        <f t="shared" si="4"/>
        <v>1</v>
      </c>
      <c r="F148" s="58">
        <v>2009</v>
      </c>
      <c r="G148" s="27"/>
      <c r="H148" s="58"/>
      <c r="I148" s="27"/>
      <c r="J148" s="58"/>
      <c r="K148" s="29">
        <v>97</v>
      </c>
      <c r="L148" s="58">
        <v>2009</v>
      </c>
      <c r="M148" s="25"/>
      <c r="N148" s="58"/>
      <c r="O148" s="27"/>
      <c r="P148" s="2"/>
      <c r="Q148" s="58"/>
      <c r="S148" s="29"/>
      <c r="T148" s="29">
        <v>97</v>
      </c>
      <c r="U148" s="29"/>
    </row>
    <row r="149" spans="1:31" ht="12.75" customHeight="1" x14ac:dyDescent="0.2">
      <c r="A149" s="24">
        <v>53</v>
      </c>
      <c r="B149" s="25" t="s">
        <v>190</v>
      </c>
      <c r="C149" s="25">
        <v>100</v>
      </c>
      <c r="D149" s="70">
        <v>100</v>
      </c>
      <c r="E149" s="25">
        <f t="shared" si="4"/>
        <v>1</v>
      </c>
      <c r="F149" s="58">
        <v>2011</v>
      </c>
      <c r="G149" s="27"/>
      <c r="H149" s="58"/>
      <c r="I149" s="27">
        <v>100</v>
      </c>
      <c r="J149" s="58">
        <v>2011</v>
      </c>
      <c r="K149" s="27">
        <v>0</v>
      </c>
      <c r="L149" s="58">
        <v>2011</v>
      </c>
      <c r="M149" s="27"/>
      <c r="N149" s="58"/>
      <c r="O149" s="27"/>
      <c r="P149" s="2"/>
      <c r="Q149" s="58"/>
      <c r="R149" s="23"/>
      <c r="S149" s="29"/>
      <c r="T149" s="29">
        <v>100</v>
      </c>
      <c r="U149" s="29"/>
      <c r="V149" s="23"/>
      <c r="W149" s="23"/>
      <c r="X149" s="23"/>
      <c r="AC149" s="23"/>
      <c r="AD149" s="23"/>
      <c r="AE149" s="23"/>
    </row>
    <row r="150" spans="1:31" ht="12.75" customHeight="1" x14ac:dyDescent="0.2">
      <c r="A150" s="24">
        <v>53</v>
      </c>
      <c r="B150" s="25" t="s">
        <v>191</v>
      </c>
      <c r="C150" s="25">
        <v>100</v>
      </c>
      <c r="D150" s="70">
        <v>100</v>
      </c>
      <c r="E150" s="25">
        <f t="shared" si="4"/>
        <v>1</v>
      </c>
      <c r="F150" s="58">
        <v>2011</v>
      </c>
      <c r="G150" s="27">
        <v>100</v>
      </c>
      <c r="H150" s="58">
        <v>2011</v>
      </c>
      <c r="I150" s="27"/>
      <c r="J150" s="58"/>
      <c r="K150" s="27">
        <v>19.600000000000001</v>
      </c>
      <c r="L150" s="58">
        <v>2010</v>
      </c>
      <c r="M150" s="27"/>
      <c r="N150" s="58"/>
      <c r="O150" s="27"/>
      <c r="P150" s="2"/>
      <c r="Q150" s="58"/>
      <c r="R150" s="23"/>
      <c r="S150" s="29">
        <v>100</v>
      </c>
      <c r="T150" s="29"/>
      <c r="U150" s="29"/>
      <c r="V150" s="23"/>
      <c r="W150" s="23"/>
      <c r="X150" s="23"/>
      <c r="AC150" s="23"/>
      <c r="AD150" s="23"/>
      <c r="AE150" s="23"/>
    </row>
    <row r="151" spans="1:31" ht="12.75" customHeight="1" x14ac:dyDescent="0.2">
      <c r="A151" s="24">
        <v>53</v>
      </c>
      <c r="B151" s="25" t="s">
        <v>192</v>
      </c>
      <c r="C151" s="25">
        <v>94</v>
      </c>
      <c r="D151" s="70">
        <v>92.9</v>
      </c>
      <c r="E151" s="25">
        <f t="shared" si="4"/>
        <v>1</v>
      </c>
      <c r="F151" s="58">
        <v>2011</v>
      </c>
      <c r="G151" s="27"/>
      <c r="H151" s="58"/>
      <c r="I151" s="27">
        <v>92.9</v>
      </c>
      <c r="J151" s="58">
        <v>2011</v>
      </c>
      <c r="K151" s="27"/>
      <c r="L151" s="58"/>
      <c r="M151" s="27"/>
      <c r="N151" s="58"/>
      <c r="O151" s="27"/>
      <c r="P151" s="2"/>
      <c r="Q151" s="58"/>
      <c r="R151" s="23"/>
      <c r="S151" s="29"/>
      <c r="T151" s="29">
        <v>92.9</v>
      </c>
      <c r="U151" s="29"/>
      <c r="V151" s="23"/>
      <c r="W151" s="23"/>
      <c r="X151" s="23"/>
      <c r="AC151" s="23"/>
      <c r="AD151" s="23"/>
      <c r="AE151" s="23"/>
    </row>
    <row r="152" spans="1:31" ht="12.75" customHeight="1" x14ac:dyDescent="0.2">
      <c r="A152" s="24">
        <v>53</v>
      </c>
      <c r="B152" s="25" t="s">
        <v>193</v>
      </c>
      <c r="C152" s="25">
        <v>100</v>
      </c>
      <c r="D152" s="70">
        <v>100</v>
      </c>
      <c r="E152" s="25">
        <f t="shared" si="4"/>
        <v>1</v>
      </c>
      <c r="F152" s="58">
        <v>2010</v>
      </c>
      <c r="G152" s="27">
        <v>100</v>
      </c>
      <c r="H152" s="58">
        <v>2010</v>
      </c>
      <c r="I152" s="27"/>
      <c r="J152" s="58"/>
      <c r="K152" s="27">
        <v>11.4</v>
      </c>
      <c r="L152" s="58">
        <v>2006</v>
      </c>
      <c r="M152" s="27"/>
      <c r="N152" s="58"/>
      <c r="O152" s="27"/>
      <c r="P152" s="2"/>
      <c r="Q152" s="58"/>
      <c r="R152" s="23"/>
      <c r="S152" s="29">
        <v>100</v>
      </c>
      <c r="T152" s="29"/>
      <c r="U152" s="29"/>
      <c r="V152" s="23"/>
      <c r="W152" s="23"/>
      <c r="X152" s="23"/>
      <c r="AC152" s="23"/>
      <c r="AD152" s="23"/>
      <c r="AE152" s="23"/>
    </row>
    <row r="153" spans="1:31" ht="12.75" customHeight="1" x14ac:dyDescent="0.2">
      <c r="A153" s="24">
        <v>53</v>
      </c>
      <c r="B153" s="25" t="s">
        <v>194</v>
      </c>
      <c r="C153" s="25">
        <v>100</v>
      </c>
      <c r="D153" s="70">
        <v>99.9</v>
      </c>
      <c r="E153" s="25">
        <f t="shared" si="4"/>
        <v>1</v>
      </c>
      <c r="F153" s="58">
        <v>2011</v>
      </c>
      <c r="G153" s="27"/>
      <c r="H153" s="58"/>
      <c r="I153" s="27">
        <v>99.9</v>
      </c>
      <c r="J153" s="58">
        <v>2011</v>
      </c>
      <c r="K153" s="27">
        <v>96</v>
      </c>
      <c r="L153" s="58">
        <v>2010</v>
      </c>
      <c r="M153" s="27"/>
      <c r="N153" s="58"/>
      <c r="O153" s="27"/>
      <c r="P153" s="2"/>
      <c r="Q153" s="58"/>
      <c r="R153" s="23"/>
      <c r="S153" s="29"/>
      <c r="T153" s="29">
        <v>99.9</v>
      </c>
      <c r="U153" s="29"/>
      <c r="V153" s="23"/>
      <c r="W153" s="23"/>
      <c r="X153" s="23"/>
      <c r="AC153" s="23"/>
      <c r="AD153" s="23"/>
      <c r="AE153" s="23"/>
    </row>
    <row r="154" spans="1:31" ht="12.75" customHeight="1" x14ac:dyDescent="0.2">
      <c r="A154" s="24">
        <v>53</v>
      </c>
      <c r="B154" s="25" t="s">
        <v>195</v>
      </c>
      <c r="C154" s="25">
        <v>102</v>
      </c>
      <c r="D154" s="70">
        <v>100</v>
      </c>
      <c r="E154" s="25">
        <f t="shared" si="4"/>
        <v>1</v>
      </c>
      <c r="F154" s="58">
        <v>2010</v>
      </c>
      <c r="G154" s="27"/>
      <c r="H154" s="58"/>
      <c r="I154" s="27">
        <v>89.1</v>
      </c>
      <c r="J154" s="58">
        <v>2010</v>
      </c>
      <c r="K154" s="27">
        <v>31.1</v>
      </c>
      <c r="L154" s="58">
        <v>2010</v>
      </c>
      <c r="M154" s="27"/>
      <c r="N154" s="58"/>
      <c r="O154" s="27"/>
      <c r="P154" s="2"/>
      <c r="Q154" s="58"/>
      <c r="R154" s="23"/>
      <c r="S154" s="29"/>
      <c r="T154" s="29">
        <v>100</v>
      </c>
      <c r="U154" s="29"/>
      <c r="V154" s="23"/>
      <c r="W154" s="23"/>
      <c r="X154" s="23"/>
      <c r="AC154" s="23"/>
      <c r="AD154" s="23"/>
      <c r="AE154" s="23"/>
    </row>
    <row r="155" spans="1:31" ht="12.75" customHeight="1" x14ac:dyDescent="0.2">
      <c r="A155" s="24">
        <v>53</v>
      </c>
      <c r="B155" s="25" t="s">
        <v>196</v>
      </c>
      <c r="C155" s="25">
        <v>100</v>
      </c>
      <c r="D155" s="70">
        <v>100</v>
      </c>
      <c r="E155" s="25">
        <f t="shared" si="4"/>
        <v>1</v>
      </c>
      <c r="F155" s="58">
        <v>2010</v>
      </c>
      <c r="G155" s="27"/>
      <c r="H155" s="58"/>
      <c r="I155" s="27">
        <v>100</v>
      </c>
      <c r="J155" s="58">
        <v>2010</v>
      </c>
      <c r="K155" s="27">
        <v>15.6</v>
      </c>
      <c r="L155" s="58">
        <v>2002</v>
      </c>
      <c r="M155" s="27"/>
      <c r="N155" s="58"/>
      <c r="O155" s="27"/>
      <c r="P155" s="2"/>
      <c r="Q155" s="58"/>
      <c r="R155" s="23"/>
      <c r="S155" s="29"/>
      <c r="T155" s="29">
        <v>100</v>
      </c>
      <c r="U155" s="29"/>
      <c r="V155" s="23"/>
      <c r="W155" s="23"/>
      <c r="X155" s="23"/>
      <c r="AC155" s="23"/>
      <c r="AD155" s="23"/>
      <c r="AE155" s="23"/>
    </row>
    <row r="156" spans="1:31" ht="12.75" customHeight="1" x14ac:dyDescent="0.2">
      <c r="A156" s="24">
        <v>53</v>
      </c>
      <c r="B156" s="25" t="s">
        <v>197</v>
      </c>
      <c r="C156" s="25">
        <v>100</v>
      </c>
      <c r="D156" s="70">
        <v>100</v>
      </c>
      <c r="E156" s="25">
        <f t="shared" si="4"/>
        <v>1</v>
      </c>
      <c r="F156" s="58">
        <v>2010</v>
      </c>
      <c r="G156" s="27"/>
      <c r="H156" s="58"/>
      <c r="I156" s="27">
        <v>100</v>
      </c>
      <c r="J156" s="58">
        <v>2010</v>
      </c>
      <c r="K156" s="27">
        <v>0</v>
      </c>
      <c r="L156" s="58">
        <v>2010</v>
      </c>
      <c r="M156" s="27"/>
      <c r="N156" s="58"/>
      <c r="O156" s="27"/>
      <c r="P156" s="2"/>
      <c r="Q156" s="58"/>
      <c r="R156" s="23"/>
      <c r="S156" s="29"/>
      <c r="T156" s="29">
        <v>100</v>
      </c>
      <c r="U156" s="29"/>
      <c r="V156" s="23"/>
      <c r="W156" s="23"/>
      <c r="X156" s="23"/>
      <c r="AC156" s="23"/>
      <c r="AD156" s="23"/>
      <c r="AE156" s="23"/>
    </row>
    <row r="157" spans="1:31" ht="12.75" customHeight="1" x14ac:dyDescent="0.2">
      <c r="A157" s="24">
        <v>53</v>
      </c>
      <c r="B157" s="25" t="s">
        <v>198</v>
      </c>
      <c r="C157" s="25">
        <v>100</v>
      </c>
      <c r="D157" s="70">
        <v>100</v>
      </c>
      <c r="E157" s="25">
        <f t="shared" si="4"/>
        <v>1</v>
      </c>
      <c r="F157" s="58">
        <v>2010</v>
      </c>
      <c r="G157" s="27">
        <v>99.8</v>
      </c>
      <c r="H157" s="58">
        <v>2010</v>
      </c>
      <c r="I157" s="27"/>
      <c r="J157" s="58"/>
      <c r="K157" s="27">
        <v>0.2</v>
      </c>
      <c r="L157" s="58">
        <v>2010</v>
      </c>
      <c r="M157" s="27"/>
      <c r="N157" s="58"/>
      <c r="O157" s="27"/>
      <c r="P157" s="2"/>
      <c r="Q157" s="58"/>
      <c r="R157" s="23"/>
      <c r="S157" s="29">
        <v>100</v>
      </c>
      <c r="T157" s="29"/>
      <c r="U157" s="29"/>
      <c r="V157" s="23"/>
      <c r="W157" s="23"/>
      <c r="X157" s="23"/>
      <c r="AC157" s="23"/>
      <c r="AD157" s="23"/>
      <c r="AE157" s="23"/>
    </row>
    <row r="158" spans="1:31" ht="12.75" customHeight="1" x14ac:dyDescent="0.2">
      <c r="A158" s="24">
        <v>53</v>
      </c>
      <c r="B158" s="25" t="s">
        <v>199</v>
      </c>
      <c r="C158" s="25">
        <v>100</v>
      </c>
      <c r="D158" s="70">
        <v>100</v>
      </c>
      <c r="E158" s="25">
        <f t="shared" si="4"/>
        <v>1</v>
      </c>
      <c r="F158" s="58">
        <v>2011</v>
      </c>
      <c r="G158" s="27">
        <v>100</v>
      </c>
      <c r="H158" s="58">
        <v>2011</v>
      </c>
      <c r="I158" s="27"/>
      <c r="J158" s="58"/>
      <c r="K158" s="27">
        <v>47.5</v>
      </c>
      <c r="L158" s="58">
        <v>2011</v>
      </c>
      <c r="M158" s="27"/>
      <c r="N158" s="58"/>
      <c r="O158" s="27"/>
      <c r="P158" s="2"/>
      <c r="Q158" s="58"/>
      <c r="R158" s="23"/>
      <c r="S158" s="29">
        <v>100</v>
      </c>
      <c r="T158" s="29"/>
      <c r="U158" s="29"/>
      <c r="V158" s="23"/>
      <c r="W158" s="23"/>
      <c r="X158" s="23"/>
      <c r="AC158" s="23"/>
      <c r="AD158" s="23"/>
      <c r="AE158" s="23"/>
    </row>
    <row r="159" spans="1:31" ht="12.75" customHeight="1" x14ac:dyDescent="0.2">
      <c r="A159" s="24">
        <v>53</v>
      </c>
      <c r="B159" s="25" t="s">
        <v>200</v>
      </c>
      <c r="C159" s="25">
        <v>100</v>
      </c>
      <c r="D159" s="70">
        <v>100</v>
      </c>
      <c r="E159" s="25">
        <f t="shared" si="4"/>
        <v>1</v>
      </c>
      <c r="F159" s="58">
        <v>2010</v>
      </c>
      <c r="G159" s="27">
        <v>100</v>
      </c>
      <c r="H159" s="58">
        <v>2008</v>
      </c>
      <c r="I159" s="27"/>
      <c r="J159" s="58"/>
      <c r="K159" s="27"/>
      <c r="L159" s="58"/>
      <c r="M159" s="27"/>
      <c r="N159" s="58"/>
      <c r="O159" s="27"/>
      <c r="P159" s="2"/>
      <c r="Q159" s="58"/>
      <c r="R159" s="23"/>
      <c r="S159" s="29">
        <v>100</v>
      </c>
      <c r="T159" s="29"/>
      <c r="U159" s="29"/>
      <c r="V159" s="23"/>
      <c r="W159" s="23"/>
      <c r="X159" s="23"/>
      <c r="AC159" s="23"/>
      <c r="AD159" s="23"/>
      <c r="AE159" s="23"/>
    </row>
    <row r="160" spans="1:31" s="23" customFormat="1" ht="12.75" x14ac:dyDescent="0.2">
      <c r="A160" s="25">
        <v>120</v>
      </c>
      <c r="B160" s="25" t="s">
        <v>145</v>
      </c>
      <c r="C160" s="25">
        <v>87</v>
      </c>
      <c r="D160" s="70">
        <v>70</v>
      </c>
      <c r="E160" s="25">
        <f t="shared" ref="E160:E190" si="5">IF(AND(D160&lt;&gt;"",D160&lt;&gt;"..."),1,0)</f>
        <v>1</v>
      </c>
      <c r="F160" s="58">
        <v>2005</v>
      </c>
      <c r="G160" s="27"/>
      <c r="H160" s="58"/>
      <c r="I160" s="27"/>
      <c r="J160" s="58"/>
      <c r="K160" s="27"/>
      <c r="L160" s="58"/>
      <c r="M160" s="27"/>
      <c r="N160" s="58"/>
      <c r="O160" s="27" t="s">
        <v>146</v>
      </c>
      <c r="P160" s="2" t="s">
        <v>26</v>
      </c>
      <c r="Q160" s="58">
        <v>2003</v>
      </c>
      <c r="S160" s="29"/>
      <c r="T160" s="29"/>
      <c r="U160" s="29">
        <v>70</v>
      </c>
    </row>
    <row r="161" spans="1:31" ht="12.75" x14ac:dyDescent="0.2">
      <c r="A161" s="24">
        <v>122</v>
      </c>
      <c r="B161" s="25" t="s">
        <v>201</v>
      </c>
      <c r="C161" s="25"/>
      <c r="D161" s="70">
        <v>95</v>
      </c>
      <c r="E161" s="25">
        <f t="shared" si="5"/>
        <v>1</v>
      </c>
      <c r="F161" s="58">
        <v>2008</v>
      </c>
      <c r="G161" s="27"/>
      <c r="H161" s="58"/>
      <c r="I161" s="27"/>
      <c r="J161" s="58"/>
      <c r="K161" s="27"/>
      <c r="L161" s="58"/>
      <c r="M161" s="27"/>
      <c r="N161" s="58"/>
      <c r="O161" s="27"/>
      <c r="P161" s="2"/>
      <c r="Q161" s="58"/>
      <c r="R161" s="23"/>
      <c r="S161" s="29"/>
      <c r="T161" s="29"/>
      <c r="U161" s="29">
        <v>95</v>
      </c>
      <c r="V161" s="23"/>
      <c r="W161" s="23"/>
      <c r="X161" s="23"/>
      <c r="AC161" s="23"/>
      <c r="AD161" s="23"/>
      <c r="AE161" s="23"/>
    </row>
    <row r="162" spans="1:31" s="23" customFormat="1" ht="12.75" x14ac:dyDescent="0.2">
      <c r="A162" s="25">
        <v>123</v>
      </c>
      <c r="B162" s="25" t="s">
        <v>147</v>
      </c>
      <c r="C162" s="25"/>
      <c r="D162" s="70">
        <v>95</v>
      </c>
      <c r="E162" s="25">
        <f t="shared" si="5"/>
        <v>1</v>
      </c>
      <c r="F162" s="58">
        <v>2009</v>
      </c>
      <c r="G162" s="27">
        <v>53</v>
      </c>
      <c r="H162" s="58">
        <v>2009</v>
      </c>
      <c r="I162" s="27"/>
      <c r="J162" s="58"/>
      <c r="K162" s="27"/>
      <c r="L162" s="58"/>
      <c r="M162" s="27"/>
      <c r="N162" s="58"/>
      <c r="O162" s="27"/>
      <c r="P162" s="2"/>
      <c r="Q162" s="58"/>
      <c r="S162" s="29">
        <v>53</v>
      </c>
      <c r="T162" s="29">
        <v>42</v>
      </c>
      <c r="U162" s="29"/>
    </row>
    <row r="163" spans="1:31" ht="12.75" customHeight="1" x14ac:dyDescent="0.2">
      <c r="A163" s="24">
        <v>53</v>
      </c>
      <c r="B163" s="25" t="s">
        <v>202</v>
      </c>
      <c r="C163" s="25">
        <v>100</v>
      </c>
      <c r="D163" s="70">
        <v>97.6</v>
      </c>
      <c r="E163" s="25">
        <f t="shared" si="5"/>
        <v>1</v>
      </c>
      <c r="F163" s="58">
        <v>2010</v>
      </c>
      <c r="G163" s="27"/>
      <c r="H163" s="58"/>
      <c r="I163" s="27">
        <v>97.6</v>
      </c>
      <c r="J163" s="58">
        <v>2010</v>
      </c>
      <c r="K163" s="27"/>
      <c r="L163" s="58"/>
      <c r="M163" s="27"/>
      <c r="N163" s="58"/>
      <c r="O163" s="27"/>
      <c r="P163" s="2"/>
      <c r="Q163" s="58"/>
      <c r="R163" s="23"/>
      <c r="S163" s="29"/>
      <c r="T163" s="29">
        <v>97.6</v>
      </c>
      <c r="U163" s="29"/>
      <c r="V163" s="23"/>
      <c r="W163" s="23"/>
      <c r="X163" s="23"/>
      <c r="AC163" s="23"/>
      <c r="AD163" s="23"/>
      <c r="AE163" s="23"/>
    </row>
    <row r="164" spans="1:31" ht="12.75" x14ac:dyDescent="0.2">
      <c r="A164" s="24">
        <v>124</v>
      </c>
      <c r="B164" s="25" t="s">
        <v>203</v>
      </c>
      <c r="C164" s="25">
        <v>100</v>
      </c>
      <c r="D164" s="70">
        <f>1938.76/2041.918*100</f>
        <v>94.947985178640863</v>
      </c>
      <c r="E164" s="25">
        <f t="shared" si="5"/>
        <v>1</v>
      </c>
      <c r="F164" s="58">
        <v>2006</v>
      </c>
      <c r="G164" s="27"/>
      <c r="H164" s="58"/>
      <c r="I164" s="27"/>
      <c r="J164" s="58"/>
      <c r="K164" s="27"/>
      <c r="L164" s="58"/>
      <c r="M164" s="27"/>
      <c r="N164" s="58"/>
      <c r="O164" s="27"/>
      <c r="P164" s="2"/>
      <c r="Q164" s="58"/>
      <c r="R164" s="23"/>
      <c r="S164" s="29"/>
      <c r="T164" s="29"/>
      <c r="U164" s="29">
        <v>94.9</v>
      </c>
      <c r="V164" s="23"/>
      <c r="W164" s="23"/>
      <c r="X164" s="23"/>
      <c r="AC164" s="23"/>
      <c r="AD164" s="23"/>
      <c r="AE164" s="23"/>
    </row>
    <row r="165" spans="1:31" s="23" customFormat="1" ht="12.75" x14ac:dyDescent="0.2">
      <c r="A165" s="25">
        <v>125</v>
      </c>
      <c r="B165" s="25" t="s">
        <v>148</v>
      </c>
      <c r="C165" s="25"/>
      <c r="D165" s="70">
        <v>100</v>
      </c>
      <c r="E165" s="25">
        <f t="shared" si="5"/>
        <v>1</v>
      </c>
      <c r="F165" s="58">
        <v>2009</v>
      </c>
      <c r="G165" s="27"/>
      <c r="H165" s="58"/>
      <c r="I165" s="27"/>
      <c r="J165" s="58"/>
      <c r="K165" s="27">
        <v>20</v>
      </c>
      <c r="L165" s="58">
        <v>2009</v>
      </c>
      <c r="M165" s="27"/>
      <c r="N165" s="58"/>
      <c r="O165" s="27"/>
      <c r="P165" s="2"/>
      <c r="Q165" s="58"/>
      <c r="S165" s="29">
        <v>80</v>
      </c>
      <c r="T165" s="29">
        <v>20</v>
      </c>
      <c r="U165" s="29"/>
    </row>
    <row r="166" spans="1:31" ht="12.75" x14ac:dyDescent="0.2">
      <c r="A166" s="24">
        <v>126</v>
      </c>
      <c r="B166" s="25" t="s">
        <v>204</v>
      </c>
      <c r="C166" s="25"/>
      <c r="D166" s="70">
        <v>94.95</v>
      </c>
      <c r="E166" s="25">
        <f t="shared" si="5"/>
        <v>1</v>
      </c>
      <c r="F166" s="58">
        <v>2004</v>
      </c>
      <c r="G166" s="27"/>
      <c r="H166" s="58"/>
      <c r="I166" s="27"/>
      <c r="J166" s="58"/>
      <c r="K166" s="27"/>
      <c r="L166" s="58"/>
      <c r="M166" s="27"/>
      <c r="N166" s="58"/>
      <c r="O166" s="27"/>
      <c r="P166" s="2"/>
      <c r="Q166" s="58"/>
      <c r="R166" s="23"/>
      <c r="S166" s="29"/>
      <c r="T166" s="29"/>
      <c r="U166" s="29">
        <v>95</v>
      </c>
      <c r="V166" s="23"/>
      <c r="W166" s="23"/>
      <c r="X166" s="23"/>
      <c r="AC166" s="23"/>
      <c r="AD166" s="23"/>
      <c r="AE166" s="23"/>
    </row>
    <row r="167" spans="1:31" s="23" customFormat="1" ht="12.75" x14ac:dyDescent="0.2">
      <c r="A167" s="25">
        <v>127</v>
      </c>
      <c r="B167" s="25" t="s">
        <v>149</v>
      </c>
      <c r="C167" s="25">
        <v>79</v>
      </c>
      <c r="D167" s="70">
        <v>75.7</v>
      </c>
      <c r="E167" s="25">
        <f t="shared" si="5"/>
        <v>1</v>
      </c>
      <c r="F167" s="58">
        <v>2004</v>
      </c>
      <c r="G167" s="27"/>
      <c r="H167" s="58"/>
      <c r="I167" s="27"/>
      <c r="J167" s="58"/>
      <c r="K167" s="27"/>
      <c r="L167" s="58"/>
      <c r="M167" s="27"/>
      <c r="N167" s="58"/>
      <c r="O167" s="27">
        <v>1.7</v>
      </c>
      <c r="P167" s="2" t="s">
        <v>26</v>
      </c>
      <c r="Q167" s="58">
        <v>2005</v>
      </c>
      <c r="S167" s="29"/>
      <c r="T167" s="29"/>
      <c r="U167" s="29">
        <v>75.7</v>
      </c>
    </row>
    <row r="168" spans="1:31" hidden="1" x14ac:dyDescent="0.2">
      <c r="A168" s="24" t="s">
        <v>47</v>
      </c>
      <c r="B168" s="25" t="s">
        <v>17</v>
      </c>
      <c r="C168" s="25"/>
      <c r="D168" s="70" t="s">
        <v>38</v>
      </c>
      <c r="E168" s="25">
        <f t="shared" si="5"/>
        <v>0</v>
      </c>
      <c r="F168" s="58"/>
      <c r="G168" s="27"/>
      <c r="H168" s="58"/>
      <c r="I168" s="27"/>
      <c r="J168" s="58"/>
      <c r="K168" s="27"/>
      <c r="L168" s="58"/>
      <c r="M168" s="27"/>
      <c r="N168" s="58"/>
      <c r="O168" s="27"/>
      <c r="P168" s="2"/>
      <c r="Q168" s="58"/>
      <c r="R168" s="23"/>
      <c r="S168" s="29"/>
      <c r="T168" s="29"/>
      <c r="U168" s="29"/>
      <c r="V168" s="23"/>
      <c r="W168" s="23"/>
      <c r="X168" s="23"/>
      <c r="AC168" s="23"/>
      <c r="AD168" s="23"/>
      <c r="AE168" s="23"/>
    </row>
    <row r="169" spans="1:31" ht="12.75" customHeight="1" x14ac:dyDescent="0.2">
      <c r="A169" s="24">
        <v>53</v>
      </c>
      <c r="B169" s="25" t="s">
        <v>205</v>
      </c>
      <c r="C169" s="25">
        <v>100</v>
      </c>
      <c r="D169" s="70">
        <v>98.9</v>
      </c>
      <c r="E169" s="25">
        <f t="shared" si="5"/>
        <v>1</v>
      </c>
      <c r="F169" s="58">
        <v>2010</v>
      </c>
      <c r="G169" s="27"/>
      <c r="H169" s="58"/>
      <c r="I169" s="27">
        <v>98.9</v>
      </c>
      <c r="J169" s="58">
        <v>2010</v>
      </c>
      <c r="K169" s="27">
        <v>89</v>
      </c>
      <c r="L169" s="58">
        <v>2010</v>
      </c>
      <c r="M169" s="27"/>
      <c r="N169" s="58"/>
      <c r="O169" s="27"/>
      <c r="P169" s="2"/>
      <c r="Q169" s="58"/>
      <c r="R169" s="23"/>
      <c r="S169" s="29"/>
      <c r="T169" s="29">
        <v>98.8</v>
      </c>
      <c r="U169" s="29"/>
      <c r="V169" s="23"/>
      <c r="W169" s="23"/>
      <c r="X169" s="23"/>
      <c r="AC169" s="23"/>
      <c r="AD169" s="23"/>
      <c r="AE169" s="23"/>
    </row>
    <row r="170" spans="1:31" ht="12.75" customHeight="1" x14ac:dyDescent="0.2">
      <c r="A170" s="24">
        <v>53</v>
      </c>
      <c r="B170" s="25" t="s">
        <v>206</v>
      </c>
      <c r="C170" s="25">
        <v>100</v>
      </c>
      <c r="D170" s="70">
        <v>100</v>
      </c>
      <c r="E170" s="25">
        <f t="shared" si="5"/>
        <v>1</v>
      </c>
      <c r="F170" s="58">
        <v>2011</v>
      </c>
      <c r="G170" s="27">
        <v>100</v>
      </c>
      <c r="H170" s="58">
        <v>2011</v>
      </c>
      <c r="I170" s="27"/>
      <c r="J170" s="58"/>
      <c r="K170" s="27">
        <v>0</v>
      </c>
      <c r="L170" s="58">
        <v>2011</v>
      </c>
      <c r="M170" s="27"/>
      <c r="N170" s="58"/>
      <c r="O170" s="27"/>
      <c r="P170" s="2"/>
      <c r="Q170" s="58"/>
      <c r="R170" s="23"/>
      <c r="S170" s="29">
        <v>100</v>
      </c>
      <c r="T170" s="29"/>
      <c r="U170" s="29"/>
      <c r="V170" s="23"/>
      <c r="W170" s="23"/>
      <c r="X170" s="23"/>
      <c r="AC170" s="23"/>
      <c r="AD170" s="23"/>
      <c r="AE170" s="23"/>
    </row>
    <row r="171" spans="1:31" ht="12.75" customHeight="1" x14ac:dyDescent="0.2">
      <c r="A171" s="24">
        <v>53</v>
      </c>
      <c r="B171" s="25" t="s">
        <v>207</v>
      </c>
      <c r="C171" s="25"/>
      <c r="D171" s="70">
        <v>97.5</v>
      </c>
      <c r="E171" s="25">
        <f t="shared" si="5"/>
        <v>1</v>
      </c>
      <c r="F171" s="58">
        <v>2010</v>
      </c>
      <c r="G171" s="27"/>
      <c r="H171" s="58"/>
      <c r="I171" s="27">
        <v>97.5</v>
      </c>
      <c r="J171" s="58">
        <v>2010</v>
      </c>
      <c r="K171" s="27">
        <v>0</v>
      </c>
      <c r="L171" s="58">
        <v>2010</v>
      </c>
      <c r="M171" s="27"/>
      <c r="N171" s="58"/>
      <c r="O171" s="27"/>
      <c r="P171" s="2"/>
      <c r="Q171" s="58"/>
      <c r="R171" s="23"/>
      <c r="S171" s="29"/>
      <c r="T171" s="29">
        <v>97.5</v>
      </c>
      <c r="U171" s="29"/>
      <c r="V171" s="23"/>
      <c r="W171" s="23"/>
      <c r="X171" s="23"/>
      <c r="AC171" s="23"/>
      <c r="AD171" s="23"/>
      <c r="AE171" s="23"/>
    </row>
    <row r="172" spans="1:31" ht="12.75" customHeight="1" x14ac:dyDescent="0.2">
      <c r="A172" s="24">
        <v>53</v>
      </c>
      <c r="B172" s="25" t="s">
        <v>208</v>
      </c>
      <c r="C172" s="25">
        <v>100</v>
      </c>
      <c r="D172" s="70">
        <v>100</v>
      </c>
      <c r="E172" s="25">
        <f t="shared" si="5"/>
        <v>1</v>
      </c>
      <c r="F172" s="58">
        <v>2010</v>
      </c>
      <c r="G172" s="27">
        <v>100</v>
      </c>
      <c r="H172" s="58">
        <v>2010</v>
      </c>
      <c r="I172" s="27"/>
      <c r="J172" s="58"/>
      <c r="K172" s="27">
        <v>19.600000000000001</v>
      </c>
      <c r="L172" s="58">
        <v>2010</v>
      </c>
      <c r="M172" s="27"/>
      <c r="N172" s="58"/>
      <c r="O172" s="27"/>
      <c r="P172" s="2"/>
      <c r="Q172" s="58"/>
      <c r="R172" s="23"/>
      <c r="S172" s="29">
        <v>100</v>
      </c>
      <c r="T172" s="29"/>
      <c r="U172" s="29"/>
      <c r="V172" s="23"/>
      <c r="W172" s="23"/>
      <c r="X172" s="23"/>
      <c r="AC172" s="23"/>
      <c r="AD172" s="23"/>
      <c r="AE172" s="23"/>
    </row>
    <row r="173" spans="1:31" ht="12.75" x14ac:dyDescent="0.2">
      <c r="A173" s="24">
        <v>128</v>
      </c>
      <c r="B173" s="25" t="s">
        <v>209</v>
      </c>
      <c r="C173" s="25">
        <v>100</v>
      </c>
      <c r="D173" s="70">
        <v>94.3</v>
      </c>
      <c r="E173" s="25">
        <f t="shared" si="5"/>
        <v>1</v>
      </c>
      <c r="F173" s="58">
        <v>2009</v>
      </c>
      <c r="G173" s="27"/>
      <c r="H173" s="58"/>
      <c r="I173" s="27"/>
      <c r="J173" s="58"/>
      <c r="K173" s="27"/>
      <c r="L173" s="58"/>
      <c r="M173" s="27"/>
      <c r="N173" s="58"/>
      <c r="O173" s="27"/>
      <c r="P173" s="2"/>
      <c r="Q173" s="58"/>
      <c r="R173" s="23"/>
      <c r="S173" s="29"/>
      <c r="T173" s="29"/>
      <c r="U173" s="29">
        <v>94.3</v>
      </c>
      <c r="V173" s="23"/>
      <c r="W173" s="23"/>
      <c r="X173" s="23"/>
      <c r="AC173" s="23"/>
      <c r="AD173" s="23"/>
      <c r="AE173" s="23"/>
    </row>
    <row r="174" spans="1:31" s="23" customFormat="1" ht="12.75" x14ac:dyDescent="0.2">
      <c r="A174" s="25">
        <v>8</v>
      </c>
      <c r="B174" s="25" t="s">
        <v>150</v>
      </c>
      <c r="C174" s="25">
        <v>88</v>
      </c>
      <c r="D174" s="70">
        <v>88</v>
      </c>
      <c r="E174" s="25">
        <f t="shared" si="5"/>
        <v>1</v>
      </c>
      <c r="F174" s="58"/>
      <c r="G174" s="27">
        <v>88</v>
      </c>
      <c r="H174" s="58"/>
      <c r="I174" s="27"/>
      <c r="J174" s="58"/>
      <c r="K174" s="27"/>
      <c r="L174" s="58"/>
      <c r="M174" s="27"/>
      <c r="N174" s="58"/>
      <c r="O174" s="27"/>
      <c r="P174" s="2"/>
      <c r="Q174" s="58"/>
      <c r="S174" s="29">
        <v>88</v>
      </c>
      <c r="T174" s="29"/>
      <c r="U174" s="29"/>
    </row>
    <row r="175" spans="1:31" hidden="1" x14ac:dyDescent="0.2">
      <c r="A175" s="24" t="s">
        <v>47</v>
      </c>
      <c r="B175" s="25" t="s">
        <v>18</v>
      </c>
      <c r="C175" s="25"/>
      <c r="D175" s="70" t="s">
        <v>38</v>
      </c>
      <c r="E175" s="25">
        <f t="shared" si="5"/>
        <v>0</v>
      </c>
      <c r="F175" s="58"/>
      <c r="G175" s="27"/>
      <c r="H175" s="58"/>
      <c r="I175" s="27"/>
      <c r="J175" s="58"/>
      <c r="K175" s="27"/>
      <c r="L175" s="58"/>
      <c r="M175" s="27"/>
      <c r="N175" s="58"/>
      <c r="O175" s="27"/>
      <c r="P175" s="2"/>
      <c r="Q175" s="58"/>
      <c r="R175" s="23"/>
      <c r="S175" s="29"/>
      <c r="T175" s="29"/>
      <c r="U175" s="29"/>
      <c r="V175" s="23"/>
      <c r="W175" s="23"/>
      <c r="X175" s="23"/>
      <c r="AC175" s="23"/>
      <c r="AD175" s="23"/>
      <c r="AE175" s="23"/>
    </row>
    <row r="176" spans="1:31" ht="12.75" customHeight="1" x14ac:dyDescent="0.2">
      <c r="A176" s="24">
        <v>53</v>
      </c>
      <c r="B176" s="25" t="s">
        <v>210</v>
      </c>
      <c r="C176" s="25">
        <v>96</v>
      </c>
      <c r="D176" s="70">
        <v>94.8</v>
      </c>
      <c r="E176" s="25">
        <f t="shared" si="5"/>
        <v>1</v>
      </c>
      <c r="F176" s="58">
        <v>2010</v>
      </c>
      <c r="G176" s="27"/>
      <c r="H176" s="58"/>
      <c r="I176" s="27"/>
      <c r="J176" s="58"/>
      <c r="K176" s="27">
        <v>0</v>
      </c>
      <c r="L176" s="58">
        <v>2010</v>
      </c>
      <c r="M176" s="27"/>
      <c r="N176" s="58"/>
      <c r="O176" s="27"/>
      <c r="P176" s="2"/>
      <c r="Q176" s="58"/>
      <c r="R176" s="23"/>
      <c r="S176" s="29">
        <v>53.1</v>
      </c>
      <c r="T176" s="29">
        <v>42.3</v>
      </c>
      <c r="U176" s="29"/>
      <c r="V176" s="23"/>
      <c r="W176" s="23"/>
      <c r="X176" s="23"/>
      <c r="AC176" s="23"/>
      <c r="AD176" s="23"/>
      <c r="AE176" s="23"/>
    </row>
    <row r="177" spans="1:31" ht="12.75" customHeight="1" x14ac:dyDescent="0.2">
      <c r="A177" s="24">
        <v>53</v>
      </c>
      <c r="B177" s="25" t="s">
        <v>211</v>
      </c>
      <c r="C177" s="25">
        <v>100</v>
      </c>
      <c r="D177" s="70">
        <v>100</v>
      </c>
      <c r="E177" s="25">
        <f t="shared" si="5"/>
        <v>1</v>
      </c>
      <c r="F177" s="58">
        <v>2011</v>
      </c>
      <c r="G177" s="27"/>
      <c r="H177" s="58"/>
      <c r="I177" s="27"/>
      <c r="J177" s="58"/>
      <c r="K177" s="27">
        <v>72.900000000000006</v>
      </c>
      <c r="L177" s="58">
        <v>2011</v>
      </c>
      <c r="M177" s="27"/>
      <c r="N177" s="58"/>
      <c r="O177" s="27"/>
      <c r="P177" s="2"/>
      <c r="Q177" s="58"/>
      <c r="R177" s="23"/>
      <c r="S177" s="29"/>
      <c r="T177" s="29"/>
      <c r="U177" s="29">
        <v>100</v>
      </c>
      <c r="V177" s="23"/>
      <c r="W177" s="23"/>
      <c r="X177" s="23"/>
      <c r="AC177" s="23"/>
      <c r="AD177" s="23"/>
      <c r="AE177" s="23"/>
    </row>
    <row r="178" spans="1:31" ht="12.75" customHeight="1" x14ac:dyDescent="0.2">
      <c r="A178" s="24">
        <v>53</v>
      </c>
      <c r="B178" s="25" t="s">
        <v>212</v>
      </c>
      <c r="C178" s="25">
        <v>99</v>
      </c>
      <c r="D178" s="70">
        <v>99.2</v>
      </c>
      <c r="E178" s="25">
        <f t="shared" si="5"/>
        <v>1</v>
      </c>
      <c r="F178" s="58">
        <v>2010</v>
      </c>
      <c r="G178" s="27">
        <v>99.2</v>
      </c>
      <c r="H178" s="58">
        <v>2010</v>
      </c>
      <c r="I178" s="27"/>
      <c r="J178" s="58"/>
      <c r="K178" s="27">
        <v>19.7</v>
      </c>
      <c r="L178" s="58">
        <v>2009</v>
      </c>
      <c r="M178" s="27"/>
      <c r="N178" s="58"/>
      <c r="O178" s="27"/>
      <c r="P178" s="2"/>
      <c r="Q178" s="58"/>
      <c r="R178" s="23"/>
      <c r="S178" s="29">
        <v>99.2</v>
      </c>
      <c r="T178" s="29"/>
      <c r="U178" s="29"/>
      <c r="V178" s="23"/>
      <c r="W178" s="23"/>
      <c r="X178" s="23"/>
      <c r="AC178" s="23"/>
      <c r="AD178" s="23"/>
      <c r="AE178" s="23"/>
    </row>
    <row r="179" spans="1:31" ht="12.75" customHeight="1" x14ac:dyDescent="0.2">
      <c r="A179" s="24">
        <v>53</v>
      </c>
      <c r="B179" s="25" t="s">
        <v>213</v>
      </c>
      <c r="C179" s="25">
        <v>100</v>
      </c>
      <c r="D179" s="70">
        <v>100</v>
      </c>
      <c r="E179" s="25">
        <v>2009</v>
      </c>
      <c r="F179" s="58">
        <v>2011</v>
      </c>
      <c r="G179" s="27">
        <v>100</v>
      </c>
      <c r="H179" s="58">
        <v>2011</v>
      </c>
      <c r="I179" s="25"/>
      <c r="J179" s="65"/>
      <c r="K179" s="25"/>
      <c r="L179" s="58"/>
      <c r="M179" s="25"/>
      <c r="N179" s="58"/>
      <c r="O179" s="28"/>
      <c r="P179" s="66"/>
      <c r="Q179" s="58"/>
      <c r="R179" s="67"/>
      <c r="S179" s="29">
        <v>100</v>
      </c>
      <c r="T179" s="29"/>
      <c r="U179" s="29"/>
      <c r="V179" s="23"/>
      <c r="W179" s="23"/>
      <c r="X179" s="23"/>
      <c r="AC179" s="23"/>
      <c r="AD179" s="23"/>
      <c r="AE179" s="23"/>
    </row>
    <row r="180" spans="1:31" ht="12.75" customHeight="1" x14ac:dyDescent="0.2">
      <c r="A180" s="24">
        <v>53</v>
      </c>
      <c r="B180" s="25" t="s">
        <v>214</v>
      </c>
      <c r="C180" s="25">
        <v>100</v>
      </c>
      <c r="D180" s="70">
        <v>100</v>
      </c>
      <c r="E180" s="25">
        <f t="shared" si="5"/>
        <v>1</v>
      </c>
      <c r="F180" s="58">
        <v>2010</v>
      </c>
      <c r="G180" s="27"/>
      <c r="H180" s="58"/>
      <c r="I180" s="27">
        <v>100</v>
      </c>
      <c r="J180" s="58">
        <v>2010</v>
      </c>
      <c r="K180" s="27">
        <v>29.5</v>
      </c>
      <c r="L180" s="58">
        <v>2007</v>
      </c>
      <c r="M180" s="27"/>
      <c r="N180" s="58"/>
      <c r="O180" s="27"/>
      <c r="P180" s="2"/>
      <c r="Q180" s="58"/>
      <c r="R180" s="23"/>
      <c r="S180" s="29"/>
      <c r="T180" s="29">
        <v>100</v>
      </c>
      <c r="U180" s="29"/>
      <c r="V180" s="23"/>
      <c r="W180" s="23"/>
      <c r="X180" s="23"/>
      <c r="AC180" s="23"/>
      <c r="AD180" s="23"/>
      <c r="AE180" s="23"/>
    </row>
    <row r="181" spans="1:31" ht="12.75" customHeight="1" x14ac:dyDescent="0.2">
      <c r="A181" s="24">
        <v>129</v>
      </c>
      <c r="B181" s="25" t="s">
        <v>215</v>
      </c>
      <c r="C181" s="25"/>
      <c r="D181" s="70">
        <f>6.78/(7.35*9.85/9.839)*100</f>
        <v>92.141883352325721</v>
      </c>
      <c r="E181" s="25">
        <f t="shared" si="5"/>
        <v>1</v>
      </c>
      <c r="F181" s="58">
        <v>2009</v>
      </c>
      <c r="G181" s="27">
        <v>17.829999999999998</v>
      </c>
      <c r="H181" s="58">
        <v>2009</v>
      </c>
      <c r="I181" s="27">
        <f>6.78/(7.35*9.85/9.839)*100-17.83</f>
        <v>74.311883352325722</v>
      </c>
      <c r="J181" s="58">
        <v>2009</v>
      </c>
      <c r="K181" s="27"/>
      <c r="L181" s="58"/>
      <c r="M181" s="27"/>
      <c r="N181" s="58"/>
      <c r="O181" s="27"/>
      <c r="P181" s="2"/>
      <c r="Q181" s="58"/>
      <c r="R181" s="23"/>
      <c r="S181" s="29">
        <v>17.8</v>
      </c>
      <c r="T181" s="29">
        <v>74.3</v>
      </c>
      <c r="U181" s="29"/>
      <c r="V181" s="23"/>
      <c r="W181" s="23"/>
      <c r="X181" s="23"/>
      <c r="AC181" s="23"/>
      <c r="AD181" s="23"/>
      <c r="AE181" s="23"/>
    </row>
    <row r="182" spans="1:31" s="23" customFormat="1" ht="12.75" x14ac:dyDescent="0.2">
      <c r="A182" s="25">
        <v>8</v>
      </c>
      <c r="B182" s="25" t="s">
        <v>151</v>
      </c>
      <c r="C182" s="25">
        <v>96.2</v>
      </c>
      <c r="D182" s="70">
        <v>96.2</v>
      </c>
      <c r="E182" s="25">
        <f t="shared" si="5"/>
        <v>1</v>
      </c>
      <c r="F182" s="58"/>
      <c r="G182" s="27"/>
      <c r="H182" s="58"/>
      <c r="I182" s="27">
        <v>96.2</v>
      </c>
      <c r="J182" s="58"/>
      <c r="K182" s="27"/>
      <c r="L182" s="58"/>
      <c r="M182" s="27"/>
      <c r="N182" s="58"/>
      <c r="O182" s="27"/>
      <c r="P182" s="2"/>
      <c r="Q182" s="58"/>
      <c r="S182" s="29"/>
      <c r="T182" s="29">
        <v>96.2</v>
      </c>
      <c r="U182" s="29"/>
    </row>
    <row r="183" spans="1:31" ht="12.75" customHeight="1" x14ac:dyDescent="0.2">
      <c r="A183" s="24">
        <v>130</v>
      </c>
      <c r="B183" s="25" t="s">
        <v>216</v>
      </c>
      <c r="C183" s="25">
        <v>69</v>
      </c>
      <c r="D183" s="70">
        <v>86</v>
      </c>
      <c r="E183" s="25">
        <f t="shared" si="5"/>
        <v>1</v>
      </c>
      <c r="F183" s="58">
        <v>2011</v>
      </c>
      <c r="G183" s="31"/>
      <c r="H183" s="58"/>
      <c r="I183" s="27">
        <f>D183-K183-O183</f>
        <v>67</v>
      </c>
      <c r="J183" s="58">
        <v>2011</v>
      </c>
      <c r="K183" s="27">
        <v>4.4000000000000004</v>
      </c>
      <c r="L183" s="58">
        <v>2011</v>
      </c>
      <c r="M183" s="27"/>
      <c r="N183" s="58"/>
      <c r="O183" s="27">
        <v>14.6</v>
      </c>
      <c r="P183" s="2" t="s">
        <v>45</v>
      </c>
      <c r="Q183" s="58">
        <v>2006</v>
      </c>
      <c r="R183" s="23"/>
      <c r="S183" s="29"/>
      <c r="T183" s="29">
        <v>86</v>
      </c>
      <c r="U183" s="29"/>
      <c r="V183" s="23"/>
      <c r="W183" s="23"/>
      <c r="X183" s="23"/>
      <c r="AC183" s="23"/>
      <c r="AD183" s="23"/>
      <c r="AE183" s="23"/>
    </row>
    <row r="184" spans="1:31" s="23" customFormat="1" ht="12.75" customHeight="1" x14ac:dyDescent="0.2">
      <c r="A184" s="25">
        <v>131</v>
      </c>
      <c r="B184" s="25" t="s">
        <v>152</v>
      </c>
      <c r="C184" s="25">
        <v>100</v>
      </c>
      <c r="D184" s="70">
        <v>100</v>
      </c>
      <c r="E184" s="25">
        <f t="shared" si="5"/>
        <v>1</v>
      </c>
      <c r="F184" s="59">
        <v>2011</v>
      </c>
      <c r="G184" s="39">
        <v>100</v>
      </c>
      <c r="H184" s="59">
        <v>2011</v>
      </c>
      <c r="I184" s="39"/>
      <c r="J184" s="59"/>
      <c r="K184" s="39"/>
      <c r="L184" s="58"/>
      <c r="M184" s="39"/>
      <c r="N184" s="58"/>
      <c r="O184" s="39"/>
      <c r="P184" s="2"/>
      <c r="Q184" s="58"/>
      <c r="S184" s="29">
        <v>100</v>
      </c>
      <c r="T184" s="29"/>
      <c r="U184" s="29"/>
    </row>
    <row r="185" spans="1:31" ht="13.5" customHeight="1" x14ac:dyDescent="0.2">
      <c r="A185" s="32">
        <v>53</v>
      </c>
      <c r="B185" s="37" t="s">
        <v>217</v>
      </c>
      <c r="C185" s="37">
        <v>100</v>
      </c>
      <c r="D185" s="71">
        <v>100</v>
      </c>
      <c r="E185" s="37">
        <f t="shared" si="5"/>
        <v>1</v>
      </c>
      <c r="F185" s="60">
        <v>2010</v>
      </c>
      <c r="G185" s="40">
        <v>100</v>
      </c>
      <c r="H185" s="60">
        <v>2010</v>
      </c>
      <c r="I185" s="40"/>
      <c r="J185" s="60"/>
      <c r="K185" s="40">
        <v>11.1</v>
      </c>
      <c r="L185" s="60">
        <v>2006</v>
      </c>
      <c r="M185" s="40"/>
      <c r="N185" s="60"/>
      <c r="O185" s="40"/>
      <c r="P185" s="5"/>
      <c r="Q185" s="60"/>
      <c r="R185" s="23"/>
      <c r="S185" s="61">
        <v>100</v>
      </c>
      <c r="T185" s="61"/>
      <c r="U185" s="61"/>
      <c r="V185" s="23"/>
      <c r="W185" s="23"/>
      <c r="X185" s="23"/>
      <c r="AC185" s="23"/>
      <c r="AD185" s="23"/>
      <c r="AE185" s="23"/>
    </row>
    <row r="186" spans="1:31" s="33" customFormat="1" ht="13.5" customHeight="1" x14ac:dyDescent="0.2">
      <c r="B186" s="41"/>
      <c r="C186" s="41"/>
      <c r="D186" s="42"/>
      <c r="E186" s="41"/>
      <c r="F186" s="62"/>
      <c r="G186" s="43"/>
      <c r="H186" s="62"/>
      <c r="I186" s="43"/>
      <c r="J186" s="62"/>
      <c r="K186" s="43"/>
      <c r="L186" s="62"/>
      <c r="M186" s="43"/>
      <c r="N186" s="62"/>
      <c r="O186" s="43"/>
      <c r="P186" s="6"/>
      <c r="Q186" s="62"/>
      <c r="R186" s="41"/>
      <c r="S186" s="42"/>
      <c r="T186" s="42"/>
      <c r="U186" s="42"/>
      <c r="V186" s="23"/>
      <c r="W186" s="23"/>
      <c r="X186" s="23"/>
      <c r="AC186" s="23"/>
      <c r="AD186" s="23"/>
      <c r="AE186" s="23"/>
    </row>
    <row r="187" spans="1:31" s="33" customFormat="1" ht="13.5" customHeight="1" x14ac:dyDescent="0.3">
      <c r="B187" s="77" t="s">
        <v>65</v>
      </c>
      <c r="C187" s="41"/>
      <c r="D187" s="42"/>
      <c r="E187" s="41"/>
      <c r="F187" s="62"/>
      <c r="G187" s="43"/>
      <c r="H187" s="62"/>
      <c r="I187" s="43"/>
      <c r="J187" s="62"/>
      <c r="K187" s="43"/>
      <c r="L187" s="62"/>
      <c r="M187" s="43"/>
      <c r="N187" s="62"/>
      <c r="O187" s="43"/>
      <c r="P187" s="6"/>
      <c r="Q187" s="62"/>
      <c r="R187" s="41"/>
      <c r="S187" s="42"/>
      <c r="T187" s="42"/>
      <c r="U187" s="42"/>
      <c r="V187" s="23"/>
      <c r="W187" s="23"/>
      <c r="X187" s="23"/>
      <c r="AC187" s="23"/>
      <c r="AD187" s="23"/>
      <c r="AE187" s="23"/>
    </row>
    <row r="188" spans="1:31" ht="12.75" x14ac:dyDescent="0.2">
      <c r="A188" s="34">
        <v>132</v>
      </c>
      <c r="B188" s="21" t="s">
        <v>218</v>
      </c>
      <c r="C188" s="21"/>
      <c r="D188" s="69">
        <v>3</v>
      </c>
      <c r="E188" s="21">
        <f t="shared" si="5"/>
        <v>1</v>
      </c>
      <c r="F188" s="56">
        <v>2009</v>
      </c>
      <c r="G188" s="22"/>
      <c r="H188" s="56"/>
      <c r="I188" s="22">
        <v>1</v>
      </c>
      <c r="J188" s="56">
        <v>2009</v>
      </c>
      <c r="K188" s="22"/>
      <c r="L188" s="56"/>
      <c r="M188" s="22"/>
      <c r="N188" s="56"/>
      <c r="O188" s="22"/>
      <c r="P188" s="4"/>
      <c r="Q188" s="56"/>
      <c r="R188" s="23"/>
      <c r="S188" s="57"/>
      <c r="T188" s="57">
        <v>3</v>
      </c>
      <c r="U188" s="57"/>
      <c r="V188" s="23"/>
      <c r="W188" s="23"/>
      <c r="X188" s="23"/>
      <c r="AC188" s="23"/>
      <c r="AD188" s="23"/>
      <c r="AE188" s="23"/>
    </row>
    <row r="189" spans="1:31" ht="12.75" customHeight="1" x14ac:dyDescent="0.2">
      <c r="A189" s="24">
        <v>53</v>
      </c>
      <c r="B189" s="25" t="s">
        <v>219</v>
      </c>
      <c r="C189" s="25">
        <v>100</v>
      </c>
      <c r="D189" s="70">
        <v>100</v>
      </c>
      <c r="E189" s="25">
        <f t="shared" si="5"/>
        <v>1</v>
      </c>
      <c r="F189" s="58">
        <v>2011</v>
      </c>
      <c r="G189" s="27">
        <v>100</v>
      </c>
      <c r="H189" s="58">
        <v>2011</v>
      </c>
      <c r="I189" s="27"/>
      <c r="J189" s="58"/>
      <c r="K189" s="27">
        <v>52.5</v>
      </c>
      <c r="L189" s="58">
        <v>2011</v>
      </c>
      <c r="M189" s="27"/>
      <c r="N189" s="58"/>
      <c r="O189" s="27"/>
      <c r="P189" s="2"/>
      <c r="Q189" s="58"/>
      <c r="R189" s="23"/>
      <c r="S189" s="29">
        <v>100</v>
      </c>
      <c r="T189" s="29"/>
      <c r="U189" s="29"/>
      <c r="V189" s="23"/>
      <c r="W189" s="23"/>
      <c r="X189" s="23"/>
      <c r="AC189" s="23"/>
      <c r="AD189" s="23"/>
      <c r="AE189" s="23"/>
    </row>
    <row r="190" spans="1:31" x14ac:dyDescent="0.2">
      <c r="A190" s="24" t="s">
        <v>47</v>
      </c>
      <c r="B190" s="25" t="s">
        <v>19</v>
      </c>
      <c r="C190" s="25"/>
      <c r="D190" s="70">
        <v>100</v>
      </c>
      <c r="E190" s="25">
        <f t="shared" si="5"/>
        <v>1</v>
      </c>
      <c r="F190" s="58">
        <v>2010</v>
      </c>
      <c r="G190" s="27">
        <v>100</v>
      </c>
      <c r="H190" s="58">
        <v>2010</v>
      </c>
      <c r="I190" s="27"/>
      <c r="J190" s="58"/>
      <c r="K190" s="27"/>
      <c r="L190" s="58"/>
      <c r="M190" s="27"/>
      <c r="N190" s="58"/>
      <c r="O190" s="27"/>
      <c r="P190" s="2"/>
      <c r="Q190" s="58"/>
      <c r="R190" s="23"/>
      <c r="S190" s="29">
        <v>100</v>
      </c>
      <c r="T190" s="29">
        <v>0</v>
      </c>
      <c r="U190" s="29"/>
      <c r="V190" s="23"/>
      <c r="W190" s="23"/>
      <c r="X190" s="23"/>
      <c r="AC190" s="23"/>
      <c r="AD190" s="23"/>
      <c r="AE190" s="23"/>
    </row>
    <row r="191" spans="1:31" ht="12.75" customHeight="1" x14ac:dyDescent="0.2">
      <c r="A191" s="24">
        <v>53</v>
      </c>
      <c r="B191" s="25" t="s">
        <v>20</v>
      </c>
      <c r="C191" s="25">
        <v>100</v>
      </c>
      <c r="D191" s="70">
        <v>100</v>
      </c>
      <c r="E191" s="25">
        <f t="shared" ref="E191:E192" si="6">IF(AND(D191&lt;&gt;"",D191&lt;&gt;"..."),1,0)</f>
        <v>1</v>
      </c>
      <c r="F191" s="58">
        <v>2011</v>
      </c>
      <c r="G191" s="27">
        <v>100</v>
      </c>
      <c r="H191" s="58">
        <v>2011</v>
      </c>
      <c r="I191" s="27"/>
      <c r="J191" s="58"/>
      <c r="K191" s="27">
        <v>30.8</v>
      </c>
      <c r="L191" s="58">
        <v>2011</v>
      </c>
      <c r="M191" s="27"/>
      <c r="N191" s="58"/>
      <c r="O191" s="27"/>
      <c r="P191" s="2"/>
      <c r="Q191" s="58"/>
      <c r="R191" s="23"/>
      <c r="S191" s="29">
        <v>100</v>
      </c>
      <c r="T191" s="29"/>
      <c r="U191" s="29"/>
      <c r="V191" s="23"/>
      <c r="W191" s="23"/>
      <c r="X191" s="23"/>
      <c r="AC191" s="23"/>
      <c r="AD191" s="23"/>
      <c r="AE191" s="23"/>
    </row>
    <row r="192" spans="1:31" ht="12.75" x14ac:dyDescent="0.2">
      <c r="A192" s="44" t="s">
        <v>47</v>
      </c>
      <c r="B192" s="72" t="s">
        <v>220</v>
      </c>
      <c r="C192" s="72"/>
      <c r="D192" s="73">
        <v>100</v>
      </c>
      <c r="E192" s="72">
        <f t="shared" si="6"/>
        <v>1</v>
      </c>
      <c r="F192" s="74">
        <v>2010</v>
      </c>
      <c r="G192" s="75">
        <v>100</v>
      </c>
      <c r="H192" s="74">
        <v>2010</v>
      </c>
      <c r="I192" s="75"/>
      <c r="J192" s="74"/>
      <c r="K192" s="75"/>
      <c r="L192" s="74"/>
      <c r="M192" s="75"/>
      <c r="N192" s="74"/>
      <c r="O192" s="75"/>
      <c r="P192" s="76"/>
      <c r="Q192" s="74"/>
      <c r="R192" s="23"/>
      <c r="S192" s="68">
        <v>100</v>
      </c>
      <c r="T192" s="68"/>
      <c r="U192" s="68"/>
      <c r="V192" s="23"/>
      <c r="W192" s="23"/>
      <c r="X192" s="23"/>
      <c r="AC192" s="23"/>
      <c r="AD192" s="23"/>
      <c r="AE192" s="23"/>
    </row>
    <row r="193" spans="7:21" x14ac:dyDescent="0.2">
      <c r="S193" s="47"/>
      <c r="T193" s="47"/>
      <c r="U193" s="47"/>
    </row>
    <row r="194" spans="7:21" x14ac:dyDescent="0.2">
      <c r="S194" s="47"/>
      <c r="T194" s="47"/>
      <c r="U194" s="47"/>
    </row>
    <row r="195" spans="7:21" hidden="1" x14ac:dyDescent="0.2"/>
    <row r="196" spans="7:21" hidden="1" x14ac:dyDescent="0.2"/>
    <row r="197" spans="7:21" hidden="1" x14ac:dyDescent="0.2"/>
    <row r="198" spans="7:21" hidden="1" x14ac:dyDescent="0.2"/>
    <row r="199" spans="7:21" hidden="1" x14ac:dyDescent="0.2"/>
    <row r="200" spans="7:21" hidden="1" x14ac:dyDescent="0.2"/>
    <row r="201" spans="7:21" hidden="1" x14ac:dyDescent="0.2">
      <c r="G201" s="48"/>
      <c r="H201" s="10"/>
    </row>
    <row r="202" spans="7:21" x14ac:dyDescent="0.2"/>
    <row r="203" spans="7:21" x14ac:dyDescent="0.2"/>
    <row r="204" spans="7:21" x14ac:dyDescent="0.2"/>
    <row r="205" spans="7:21" x14ac:dyDescent="0.2"/>
    <row r="206" spans="7:21" x14ac:dyDescent="0.2"/>
    <row r="207" spans="7:21" x14ac:dyDescent="0.2"/>
    <row r="208" spans="7:21" x14ac:dyDescent="0.2"/>
    <row r="209" x14ac:dyDescent="0.2"/>
    <row r="210" x14ac:dyDescent="0.2"/>
    <row r="211" x14ac:dyDescent="0.2"/>
    <row r="212" x14ac:dyDescent="0.2"/>
    <row r="213" x14ac:dyDescent="0.2"/>
    <row r="214" x14ac:dyDescent="0.2"/>
    <row r="215" x14ac:dyDescent="0.2"/>
    <row r="216" x14ac:dyDescent="0.2"/>
    <row r="217" x14ac:dyDescent="0.2"/>
    <row r="218" x14ac:dyDescent="0.2"/>
    <row r="219" x14ac:dyDescent="0.2"/>
    <row r="220" x14ac:dyDescent="0.2"/>
    <row r="221" x14ac:dyDescent="0.2"/>
    <row r="222" x14ac:dyDescent="0.2"/>
    <row r="223" x14ac:dyDescent="0.2"/>
    <row r="224" x14ac:dyDescent="0.2"/>
    <row r="225" x14ac:dyDescent="0.2"/>
    <row r="226" x14ac:dyDescent="0.2"/>
    <row r="227" x14ac:dyDescent="0.2"/>
    <row r="228" x14ac:dyDescent="0.2"/>
    <row r="229" x14ac:dyDescent="0.2"/>
    <row r="230" x14ac:dyDescent="0.2"/>
    <row r="231" x14ac:dyDescent="0.2"/>
    <row r="232" x14ac:dyDescent="0.2"/>
    <row r="233" x14ac:dyDescent="0.2"/>
  </sheetData>
  <mergeCells count="1">
    <mergeCell ref="B1:P1"/>
  </mergeCells>
  <pageMargins left="0.43" right="0.28999999999999998" top="0.51181102362204722" bottom="0.59055118110236227" header="0.31496062992125984" footer="0.31496062992125984"/>
  <pageSetup scale="85"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VI187"/>
  <sheetViews>
    <sheetView workbookViewId="0">
      <selection activeCell="B91" sqref="B91"/>
    </sheetView>
  </sheetViews>
  <sheetFormatPr baseColWidth="10" defaultColWidth="0" defaultRowHeight="12.75" zeroHeight="1" x14ac:dyDescent="0.2"/>
  <cols>
    <col min="1" max="1" width="3.5703125" style="101" customWidth="1"/>
    <col min="2" max="2" width="102.5703125" style="88" customWidth="1"/>
    <col min="3" max="3" width="9.140625" style="84" customWidth="1"/>
    <col min="4" max="4" width="52" style="85" hidden="1"/>
    <col min="5" max="256" width="9.140625" style="85" hidden="1"/>
    <col min="257" max="257" width="98.7109375" style="85" hidden="1"/>
    <col min="258" max="512" width="9.140625" style="85" hidden="1"/>
    <col min="513" max="513" width="98.7109375" style="85" hidden="1"/>
    <col min="514" max="768" width="9.140625" style="85" hidden="1"/>
    <col min="769" max="769" width="98.7109375" style="85" hidden="1"/>
    <col min="770" max="1024" width="9.140625" style="85" hidden="1"/>
    <col min="1025" max="1025" width="98.7109375" style="85" hidden="1"/>
    <col min="1026" max="1280" width="9.140625" style="85" hidden="1"/>
    <col min="1281" max="1281" width="98.7109375" style="85" hidden="1"/>
    <col min="1282" max="1536" width="9.140625" style="85" hidden="1"/>
    <col min="1537" max="1537" width="98.7109375" style="85" hidden="1"/>
    <col min="1538" max="1792" width="9.140625" style="85" hidden="1"/>
    <col min="1793" max="1793" width="98.7109375" style="85" hidden="1"/>
    <col min="1794" max="2048" width="9.140625" style="85" hidden="1"/>
    <col min="2049" max="2049" width="98.7109375" style="85" hidden="1"/>
    <col min="2050" max="2304" width="9.140625" style="85" hidden="1"/>
    <col min="2305" max="2305" width="98.7109375" style="85" hidden="1"/>
    <col min="2306" max="2560" width="9.140625" style="85" hidden="1"/>
    <col min="2561" max="2561" width="98.7109375" style="85" hidden="1"/>
    <col min="2562" max="2816" width="9.140625" style="85" hidden="1"/>
    <col min="2817" max="2817" width="98.7109375" style="85" hidden="1"/>
    <col min="2818" max="3072" width="9.140625" style="85" hidden="1"/>
    <col min="3073" max="3073" width="98.7109375" style="85" hidden="1"/>
    <col min="3074" max="3328" width="9.140625" style="85" hidden="1"/>
    <col min="3329" max="3329" width="98.7109375" style="85" hidden="1"/>
    <col min="3330" max="3584" width="9.140625" style="85" hidden="1"/>
    <col min="3585" max="3585" width="98.7109375" style="85" hidden="1"/>
    <col min="3586" max="3840" width="9.140625" style="85" hidden="1"/>
    <col min="3841" max="3841" width="98.7109375" style="85" hidden="1"/>
    <col min="3842" max="4096" width="9.140625" style="85" hidden="1"/>
    <col min="4097" max="4097" width="98.7109375" style="85" hidden="1"/>
    <col min="4098" max="4352" width="9.140625" style="85" hidden="1"/>
    <col min="4353" max="4353" width="98.7109375" style="85" hidden="1"/>
    <col min="4354" max="4608" width="9.140625" style="85" hidden="1"/>
    <col min="4609" max="4609" width="98.7109375" style="85" hidden="1"/>
    <col min="4610" max="4864" width="9.140625" style="85" hidden="1"/>
    <col min="4865" max="4865" width="98.7109375" style="85" hidden="1"/>
    <col min="4866" max="5120" width="9.140625" style="85" hidden="1"/>
    <col min="5121" max="5121" width="98.7109375" style="85" hidden="1"/>
    <col min="5122" max="5376" width="9.140625" style="85" hidden="1"/>
    <col min="5377" max="5377" width="98.7109375" style="85" hidden="1"/>
    <col min="5378" max="5632" width="9.140625" style="85" hidden="1"/>
    <col min="5633" max="5633" width="98.7109375" style="85" hidden="1"/>
    <col min="5634" max="5888" width="9.140625" style="85" hidden="1"/>
    <col min="5889" max="5889" width="98.7109375" style="85" hidden="1"/>
    <col min="5890" max="6144" width="9.140625" style="85" hidden="1"/>
    <col min="6145" max="6145" width="98.7109375" style="85" hidden="1"/>
    <col min="6146" max="6400" width="9.140625" style="85" hidden="1"/>
    <col min="6401" max="6401" width="98.7109375" style="85" hidden="1"/>
    <col min="6402" max="6656" width="9.140625" style="85" hidden="1"/>
    <col min="6657" max="6657" width="98.7109375" style="85" hidden="1"/>
    <col min="6658" max="6912" width="9.140625" style="85" hidden="1"/>
    <col min="6913" max="6913" width="98.7109375" style="85" hidden="1"/>
    <col min="6914" max="7168" width="9.140625" style="85" hidden="1"/>
    <col min="7169" max="7169" width="98.7109375" style="85" hidden="1"/>
    <col min="7170" max="7424" width="9.140625" style="85" hidden="1"/>
    <col min="7425" max="7425" width="98.7109375" style="85" hidden="1"/>
    <col min="7426" max="7680" width="9.140625" style="85" hidden="1"/>
    <col min="7681" max="7681" width="98.7109375" style="85" hidden="1"/>
    <col min="7682" max="7936" width="9.140625" style="85" hidden="1"/>
    <col min="7937" max="7937" width="98.7109375" style="85" hidden="1"/>
    <col min="7938" max="8192" width="9.140625" style="85" hidden="1"/>
    <col min="8193" max="8193" width="98.7109375" style="85" hidden="1"/>
    <col min="8194" max="8448" width="9.140625" style="85" hidden="1"/>
    <col min="8449" max="8449" width="98.7109375" style="85" hidden="1"/>
    <col min="8450" max="8704" width="9.140625" style="85" hidden="1"/>
    <col min="8705" max="8705" width="98.7109375" style="85" hidden="1"/>
    <col min="8706" max="8960" width="9.140625" style="85" hidden="1"/>
    <col min="8961" max="8961" width="98.7109375" style="85" hidden="1"/>
    <col min="8962" max="9216" width="9.140625" style="85" hidden="1"/>
    <col min="9217" max="9217" width="98.7109375" style="85" hidden="1"/>
    <col min="9218" max="9472" width="9.140625" style="85" hidden="1"/>
    <col min="9473" max="9473" width="98.7109375" style="85" hidden="1"/>
    <col min="9474" max="9728" width="9.140625" style="85" hidden="1"/>
    <col min="9729" max="9729" width="98.7109375" style="85" hidden="1"/>
    <col min="9730" max="9984" width="9.140625" style="85" hidden="1"/>
    <col min="9985" max="9985" width="98.7109375" style="85" hidden="1"/>
    <col min="9986" max="10240" width="9.140625" style="85" hidden="1"/>
    <col min="10241" max="10241" width="98.7109375" style="85" hidden="1"/>
    <col min="10242" max="10496" width="9.140625" style="85" hidden="1"/>
    <col min="10497" max="10497" width="98.7109375" style="85" hidden="1"/>
    <col min="10498" max="10752" width="9.140625" style="85" hidden="1"/>
    <col min="10753" max="10753" width="98.7109375" style="85" hidden="1"/>
    <col min="10754" max="11008" width="9.140625" style="85" hidden="1"/>
    <col min="11009" max="11009" width="98.7109375" style="85" hidden="1"/>
    <col min="11010" max="11264" width="9.140625" style="85" hidden="1"/>
    <col min="11265" max="11265" width="98.7109375" style="85" hidden="1"/>
    <col min="11266" max="11520" width="9.140625" style="85" hidden="1"/>
    <col min="11521" max="11521" width="98.7109375" style="85" hidden="1"/>
    <col min="11522" max="11776" width="9.140625" style="85" hidden="1"/>
    <col min="11777" max="11777" width="98.7109375" style="85" hidden="1"/>
    <col min="11778" max="12032" width="9.140625" style="85" hidden="1"/>
    <col min="12033" max="12033" width="98.7109375" style="85" hidden="1"/>
    <col min="12034" max="12288" width="9.140625" style="85" hidden="1"/>
    <col min="12289" max="12289" width="98.7109375" style="85" hidden="1"/>
    <col min="12290" max="12544" width="9.140625" style="85" hidden="1"/>
    <col min="12545" max="12545" width="98.7109375" style="85" hidden="1"/>
    <col min="12546" max="12800" width="9.140625" style="85" hidden="1"/>
    <col min="12801" max="12801" width="98.7109375" style="85" hidden="1"/>
    <col min="12802" max="13056" width="9.140625" style="85" hidden="1"/>
    <col min="13057" max="13057" width="98.7109375" style="85" hidden="1"/>
    <col min="13058" max="13312" width="9.140625" style="85" hidden="1"/>
    <col min="13313" max="13313" width="98.7109375" style="85" hidden="1"/>
    <col min="13314" max="13568" width="9.140625" style="85" hidden="1"/>
    <col min="13569" max="13569" width="98.7109375" style="85" hidden="1"/>
    <col min="13570" max="13824" width="9.140625" style="85" hidden="1"/>
    <col min="13825" max="13825" width="98.7109375" style="85" hidden="1"/>
    <col min="13826" max="14080" width="9.140625" style="85" hidden="1"/>
    <col min="14081" max="14081" width="98.7109375" style="85" hidden="1"/>
    <col min="14082" max="14336" width="9.140625" style="85" hidden="1"/>
    <col min="14337" max="14337" width="98.7109375" style="85" hidden="1"/>
    <col min="14338" max="14592" width="9.140625" style="85" hidden="1"/>
    <col min="14593" max="14593" width="98.7109375" style="85" hidden="1"/>
    <col min="14594" max="14848" width="9.140625" style="85" hidden="1"/>
    <col min="14849" max="14849" width="98.7109375" style="85" hidden="1"/>
    <col min="14850" max="15104" width="9.140625" style="85" hidden="1"/>
    <col min="15105" max="15105" width="98.7109375" style="85" hidden="1"/>
    <col min="15106" max="15360" width="9.140625" style="85" hidden="1"/>
    <col min="15361" max="15361" width="98.7109375" style="85" hidden="1"/>
    <col min="15362" max="15616" width="9.140625" style="85" hidden="1"/>
    <col min="15617" max="15617" width="98.7109375" style="85" hidden="1"/>
    <col min="15618" max="15872" width="9.140625" style="85" hidden="1"/>
    <col min="15873" max="15873" width="98.7109375" style="85" hidden="1"/>
    <col min="15874" max="16128" width="9.140625" style="85" hidden="1"/>
    <col min="16129" max="16129" width="98.7109375" style="85" hidden="1"/>
    <col min="16130" max="16384" width="9.140625" style="85" hidden="1"/>
  </cols>
  <sheetData>
    <row r="1" spans="1:4" ht="24.75" customHeight="1" x14ac:dyDescent="0.2">
      <c r="A1" s="83" t="s">
        <v>222</v>
      </c>
      <c r="B1" s="83"/>
    </row>
    <row r="2" spans="1:4" ht="6" customHeight="1" x14ac:dyDescent="0.2">
      <c r="A2" s="86"/>
      <c r="B2" s="86"/>
    </row>
    <row r="3" spans="1:4" x14ac:dyDescent="0.2">
      <c r="A3" s="87"/>
      <c r="B3" s="88" t="s">
        <v>39</v>
      </c>
    </row>
    <row r="4" spans="1:4" ht="15" x14ac:dyDescent="0.25">
      <c r="A4" s="87"/>
      <c r="B4" s="89" t="s">
        <v>0</v>
      </c>
    </row>
    <row r="5" spans="1:4" ht="22.5" x14ac:dyDescent="0.2">
      <c r="A5" s="90">
        <v>1</v>
      </c>
      <c r="B5" s="11" t="s">
        <v>226</v>
      </c>
      <c r="C5" s="91"/>
      <c r="D5" s="91"/>
    </row>
    <row r="6" spans="1:4" ht="56.25" x14ac:dyDescent="0.2">
      <c r="A6" s="92">
        <v>2</v>
      </c>
      <c r="B6" s="12" t="s">
        <v>227</v>
      </c>
      <c r="C6" s="91"/>
      <c r="D6" s="91"/>
    </row>
    <row r="7" spans="1:4" ht="33.75" x14ac:dyDescent="0.2">
      <c r="A7" s="90">
        <v>3</v>
      </c>
      <c r="B7" s="11" t="s">
        <v>228</v>
      </c>
    </row>
    <row r="8" spans="1:4" ht="33.75" x14ac:dyDescent="0.2">
      <c r="A8" s="92">
        <v>4</v>
      </c>
      <c r="B8" s="12" t="s">
        <v>229</v>
      </c>
    </row>
    <row r="9" spans="1:4" ht="22.5" x14ac:dyDescent="0.2">
      <c r="A9" s="90">
        <v>5</v>
      </c>
      <c r="B9" s="11" t="s">
        <v>223</v>
      </c>
    </row>
    <row r="10" spans="1:4" ht="33.75" x14ac:dyDescent="0.2">
      <c r="A10" s="92">
        <v>6</v>
      </c>
      <c r="B10" s="12" t="s">
        <v>230</v>
      </c>
    </row>
    <row r="11" spans="1:4" ht="56.25" x14ac:dyDescent="0.2">
      <c r="A11" s="90">
        <v>7</v>
      </c>
      <c r="B11" s="11" t="s">
        <v>231</v>
      </c>
    </row>
    <row r="12" spans="1:4" ht="22.5" x14ac:dyDescent="0.2">
      <c r="A12" s="92">
        <v>8</v>
      </c>
      <c r="B12" s="12" t="s">
        <v>225</v>
      </c>
    </row>
    <row r="13" spans="1:4" ht="22.5" x14ac:dyDescent="0.2">
      <c r="A13" s="90">
        <v>9</v>
      </c>
      <c r="B13" s="11" t="s">
        <v>224</v>
      </c>
      <c r="C13" s="91"/>
    </row>
    <row r="14" spans="1:4" ht="45" x14ac:dyDescent="0.2">
      <c r="A14" s="92">
        <v>10</v>
      </c>
      <c r="B14" s="12" t="s">
        <v>232</v>
      </c>
      <c r="C14" s="91"/>
    </row>
    <row r="15" spans="1:4" ht="22.5" x14ac:dyDescent="0.2">
      <c r="A15" s="90">
        <v>11</v>
      </c>
      <c r="B15" s="11" t="s">
        <v>233</v>
      </c>
      <c r="C15" s="91"/>
    </row>
    <row r="16" spans="1:4" s="91" customFormat="1" ht="33.75" x14ac:dyDescent="0.2">
      <c r="A16" s="92">
        <v>12</v>
      </c>
      <c r="B16" s="12" t="s">
        <v>234</v>
      </c>
      <c r="C16" s="84"/>
    </row>
    <row r="17" spans="1:4" ht="22.5" x14ac:dyDescent="0.2">
      <c r="A17" s="90">
        <v>13</v>
      </c>
      <c r="B17" s="11" t="s">
        <v>235</v>
      </c>
    </row>
    <row r="18" spans="1:4" ht="22.5" x14ac:dyDescent="0.2">
      <c r="A18" s="92">
        <v>14</v>
      </c>
      <c r="B18" s="12" t="s">
        <v>236</v>
      </c>
      <c r="C18" s="91"/>
    </row>
    <row r="19" spans="1:4" ht="33.75" x14ac:dyDescent="0.2">
      <c r="A19" s="90">
        <v>15</v>
      </c>
      <c r="B19" s="11" t="s">
        <v>237</v>
      </c>
    </row>
    <row r="20" spans="1:4" ht="22.5" x14ac:dyDescent="0.2">
      <c r="A20" s="92">
        <v>16</v>
      </c>
      <c r="B20" s="12" t="s">
        <v>238</v>
      </c>
      <c r="C20" s="91"/>
    </row>
    <row r="21" spans="1:4" ht="22.5" x14ac:dyDescent="0.2">
      <c r="A21" s="90">
        <v>17</v>
      </c>
      <c r="B21" s="11" t="s">
        <v>239</v>
      </c>
    </row>
    <row r="22" spans="1:4" ht="33.75" x14ac:dyDescent="0.2">
      <c r="A22" s="92">
        <v>18</v>
      </c>
      <c r="B22" s="12" t="s">
        <v>240</v>
      </c>
      <c r="C22" s="91"/>
    </row>
    <row r="23" spans="1:4" ht="22.5" x14ac:dyDescent="0.2">
      <c r="A23" s="90">
        <v>19</v>
      </c>
      <c r="B23" s="11" t="s">
        <v>241</v>
      </c>
    </row>
    <row r="24" spans="1:4" ht="33.75" x14ac:dyDescent="0.2">
      <c r="A24" s="92">
        <v>20</v>
      </c>
      <c r="B24" s="12" t="s">
        <v>242</v>
      </c>
    </row>
    <row r="25" spans="1:4" ht="22.5" x14ac:dyDescent="0.2">
      <c r="A25" s="90">
        <v>21</v>
      </c>
      <c r="B25" s="11" t="s">
        <v>243</v>
      </c>
    </row>
    <row r="26" spans="1:4" ht="45" x14ac:dyDescent="0.2">
      <c r="A26" s="92">
        <v>22</v>
      </c>
      <c r="B26" s="12" t="s">
        <v>244</v>
      </c>
    </row>
    <row r="27" spans="1:4" ht="33.75" x14ac:dyDescent="0.2">
      <c r="A27" s="90">
        <v>23</v>
      </c>
      <c r="B27" s="11" t="s">
        <v>245</v>
      </c>
    </row>
    <row r="28" spans="1:4" ht="36" customHeight="1" x14ac:dyDescent="0.2">
      <c r="A28" s="92">
        <v>24</v>
      </c>
      <c r="B28" s="12" t="s">
        <v>246</v>
      </c>
    </row>
    <row r="29" spans="1:4" ht="22.5" x14ac:dyDescent="0.2">
      <c r="A29" s="90">
        <v>25</v>
      </c>
      <c r="B29" s="11" t="s">
        <v>247</v>
      </c>
    </row>
    <row r="30" spans="1:4" x14ac:dyDescent="0.2">
      <c r="A30" s="92">
        <v>26</v>
      </c>
      <c r="B30" s="12" t="s">
        <v>248</v>
      </c>
      <c r="D30" s="93"/>
    </row>
    <row r="31" spans="1:4" ht="22.5" x14ac:dyDescent="0.2">
      <c r="A31" s="90">
        <v>27</v>
      </c>
      <c r="B31" s="11" t="s">
        <v>249</v>
      </c>
      <c r="C31" s="91"/>
    </row>
    <row r="32" spans="1:4" ht="33.75" x14ac:dyDescent="0.2">
      <c r="A32" s="92">
        <v>28</v>
      </c>
      <c r="B32" s="12" t="s">
        <v>250</v>
      </c>
      <c r="C32" s="91"/>
    </row>
    <row r="33" spans="1:4" ht="22.5" x14ac:dyDescent="0.2">
      <c r="A33" s="90">
        <v>29</v>
      </c>
      <c r="B33" s="11" t="s">
        <v>251</v>
      </c>
    </row>
    <row r="34" spans="1:4" x14ac:dyDescent="0.2">
      <c r="A34" s="92">
        <v>30</v>
      </c>
      <c r="B34" s="12" t="s">
        <v>252</v>
      </c>
    </row>
    <row r="35" spans="1:4" ht="45" x14ac:dyDescent="0.2">
      <c r="A35" s="90">
        <v>31</v>
      </c>
      <c r="B35" s="11" t="s">
        <v>253</v>
      </c>
      <c r="C35" s="91"/>
    </row>
    <row r="36" spans="1:4" ht="22.5" x14ac:dyDescent="0.2">
      <c r="A36" s="92">
        <v>32</v>
      </c>
      <c r="B36" s="12" t="s">
        <v>254</v>
      </c>
    </row>
    <row r="37" spans="1:4" ht="56.25" x14ac:dyDescent="0.2">
      <c r="A37" s="90">
        <v>33</v>
      </c>
      <c r="B37" s="11" t="s">
        <v>255</v>
      </c>
      <c r="C37" s="91"/>
      <c r="D37" s="88"/>
    </row>
    <row r="38" spans="1:4" ht="22.5" x14ac:dyDescent="0.2">
      <c r="A38" s="92">
        <v>34</v>
      </c>
      <c r="B38" s="12" t="s">
        <v>256</v>
      </c>
    </row>
    <row r="39" spans="1:4" ht="22.5" x14ac:dyDescent="0.2">
      <c r="A39" s="90">
        <v>35</v>
      </c>
      <c r="B39" s="11" t="s">
        <v>257</v>
      </c>
    </row>
    <row r="40" spans="1:4" ht="45" x14ac:dyDescent="0.2">
      <c r="A40" s="92">
        <v>36</v>
      </c>
      <c r="B40" s="12" t="s">
        <v>258</v>
      </c>
    </row>
    <row r="41" spans="1:4" ht="33.75" x14ac:dyDescent="0.2">
      <c r="A41" s="90">
        <v>37</v>
      </c>
      <c r="B41" s="11" t="s">
        <v>259</v>
      </c>
      <c r="C41" s="91"/>
    </row>
    <row r="42" spans="1:4" ht="22.5" x14ac:dyDescent="0.2">
      <c r="A42" s="92">
        <v>38</v>
      </c>
      <c r="B42" s="12" t="s">
        <v>260</v>
      </c>
      <c r="C42" s="91"/>
    </row>
    <row r="43" spans="1:4" ht="33.75" x14ac:dyDescent="0.2">
      <c r="A43" s="90">
        <v>39</v>
      </c>
      <c r="B43" s="11" t="s">
        <v>261</v>
      </c>
      <c r="C43" s="91"/>
    </row>
    <row r="44" spans="1:4" x14ac:dyDescent="0.2">
      <c r="A44" s="92">
        <v>40</v>
      </c>
      <c r="B44" s="12" t="s">
        <v>262</v>
      </c>
      <c r="C44" s="91"/>
    </row>
    <row r="45" spans="1:4" ht="22.5" x14ac:dyDescent="0.2">
      <c r="A45" s="90">
        <v>41</v>
      </c>
      <c r="B45" s="11" t="s">
        <v>263</v>
      </c>
    </row>
    <row r="46" spans="1:4" x14ac:dyDescent="0.2">
      <c r="A46" s="92">
        <v>42</v>
      </c>
      <c r="B46" s="12" t="s">
        <v>264</v>
      </c>
    </row>
    <row r="47" spans="1:4" ht="33.75" x14ac:dyDescent="0.2">
      <c r="A47" s="90">
        <v>43</v>
      </c>
      <c r="B47" s="11" t="s">
        <v>265</v>
      </c>
    </row>
    <row r="48" spans="1:4" ht="33.75" x14ac:dyDescent="0.2">
      <c r="A48" s="92">
        <v>44</v>
      </c>
      <c r="B48" s="12" t="s">
        <v>266</v>
      </c>
    </row>
    <row r="49" spans="1:4" x14ac:dyDescent="0.2">
      <c r="A49" s="90">
        <v>45</v>
      </c>
      <c r="B49" s="11" t="s">
        <v>267</v>
      </c>
      <c r="C49" s="91"/>
    </row>
    <row r="50" spans="1:4" ht="33.75" x14ac:dyDescent="0.2">
      <c r="A50" s="92">
        <v>46</v>
      </c>
      <c r="B50" s="12" t="s">
        <v>268</v>
      </c>
    </row>
    <row r="51" spans="1:4" ht="33.75" x14ac:dyDescent="0.2">
      <c r="A51" s="90">
        <v>47</v>
      </c>
      <c r="B51" s="11" t="s">
        <v>269</v>
      </c>
    </row>
    <row r="52" spans="1:4" ht="22.5" x14ac:dyDescent="0.2">
      <c r="A52" s="92">
        <v>48</v>
      </c>
      <c r="B52" s="12" t="s">
        <v>270</v>
      </c>
      <c r="C52" s="91"/>
    </row>
    <row r="53" spans="1:4" ht="22.5" x14ac:dyDescent="0.2">
      <c r="A53" s="90">
        <v>49</v>
      </c>
      <c r="B53" s="11" t="s">
        <v>271</v>
      </c>
      <c r="C53" s="91"/>
    </row>
    <row r="54" spans="1:4" ht="22.5" x14ac:dyDescent="0.2">
      <c r="A54" s="92">
        <v>50</v>
      </c>
      <c r="B54" s="12" t="s">
        <v>272</v>
      </c>
    </row>
    <row r="55" spans="1:4" ht="45" x14ac:dyDescent="0.2">
      <c r="A55" s="90">
        <v>51</v>
      </c>
      <c r="B55" s="11" t="s">
        <v>316</v>
      </c>
    </row>
    <row r="56" spans="1:4" s="94" customFormat="1" ht="22.5" x14ac:dyDescent="0.2">
      <c r="A56" s="92">
        <v>52</v>
      </c>
      <c r="B56" s="12" t="s">
        <v>315</v>
      </c>
      <c r="C56" s="93"/>
      <c r="D56" s="93"/>
    </row>
    <row r="57" spans="1:4" ht="22.5" x14ac:dyDescent="0.2">
      <c r="A57" s="90">
        <v>53</v>
      </c>
      <c r="B57" s="11" t="s">
        <v>317</v>
      </c>
      <c r="C57" s="91"/>
      <c r="D57" s="95"/>
    </row>
    <row r="58" spans="1:4" s="97" customFormat="1" ht="22.5" x14ac:dyDescent="0.2">
      <c r="A58" s="92">
        <v>54</v>
      </c>
      <c r="B58" s="12" t="s">
        <v>318</v>
      </c>
      <c r="C58" s="96"/>
    </row>
    <row r="59" spans="1:4" ht="45" x14ac:dyDescent="0.2">
      <c r="A59" s="90">
        <v>55</v>
      </c>
      <c r="B59" s="11" t="s">
        <v>319</v>
      </c>
    </row>
    <row r="60" spans="1:4" ht="22.5" x14ac:dyDescent="0.2">
      <c r="A60" s="92">
        <v>56</v>
      </c>
      <c r="B60" s="12" t="s">
        <v>320</v>
      </c>
      <c r="C60" s="91"/>
    </row>
    <row r="61" spans="1:4" x14ac:dyDescent="0.2">
      <c r="A61" s="90">
        <v>57</v>
      </c>
      <c r="B61" s="11" t="s">
        <v>321</v>
      </c>
    </row>
    <row r="62" spans="1:4" ht="22.5" x14ac:dyDescent="0.2">
      <c r="A62" s="92">
        <v>58</v>
      </c>
      <c r="B62" s="12" t="s">
        <v>322</v>
      </c>
    </row>
    <row r="63" spans="1:4" ht="33.75" x14ac:dyDescent="0.2">
      <c r="A63" s="90">
        <v>59</v>
      </c>
      <c r="B63" s="11" t="s">
        <v>323</v>
      </c>
      <c r="C63" s="91"/>
    </row>
    <row r="64" spans="1:4" ht="22.5" x14ac:dyDescent="0.2">
      <c r="A64" s="92">
        <v>60</v>
      </c>
      <c r="B64" s="12" t="s">
        <v>324</v>
      </c>
    </row>
    <row r="65" spans="1:3" ht="22.5" x14ac:dyDescent="0.2">
      <c r="A65" s="90">
        <v>61</v>
      </c>
      <c r="B65" s="11" t="s">
        <v>325</v>
      </c>
    </row>
    <row r="66" spans="1:3" ht="22.5" x14ac:dyDescent="0.2">
      <c r="A66" s="92">
        <v>62</v>
      </c>
      <c r="B66" s="12" t="s">
        <v>326</v>
      </c>
    </row>
    <row r="67" spans="1:3" s="94" customFormat="1" ht="22.5" x14ac:dyDescent="0.2">
      <c r="A67" s="90">
        <v>63</v>
      </c>
      <c r="B67" s="11" t="s">
        <v>327</v>
      </c>
      <c r="C67" s="84"/>
    </row>
    <row r="68" spans="1:3" ht="33.75" x14ac:dyDescent="0.2">
      <c r="A68" s="92">
        <v>64</v>
      </c>
      <c r="B68" s="12" t="s">
        <v>328</v>
      </c>
    </row>
    <row r="69" spans="1:3" s="94" customFormat="1" ht="22.5" x14ac:dyDescent="0.2">
      <c r="A69" s="90">
        <v>65</v>
      </c>
      <c r="B69" s="11" t="s">
        <v>329</v>
      </c>
      <c r="C69" s="84"/>
    </row>
    <row r="70" spans="1:3" ht="22.5" x14ac:dyDescent="0.2">
      <c r="A70" s="92">
        <v>66</v>
      </c>
      <c r="B70" s="12" t="s">
        <v>330</v>
      </c>
    </row>
    <row r="71" spans="1:3" ht="33.75" x14ac:dyDescent="0.2">
      <c r="A71" s="90">
        <v>67</v>
      </c>
      <c r="B71" s="11" t="s">
        <v>331</v>
      </c>
    </row>
    <row r="72" spans="1:3" ht="56.25" x14ac:dyDescent="0.2">
      <c r="A72" s="92">
        <v>68</v>
      </c>
      <c r="B72" s="12" t="s">
        <v>332</v>
      </c>
    </row>
    <row r="73" spans="1:3" ht="45" x14ac:dyDescent="0.2">
      <c r="A73" s="90">
        <v>69</v>
      </c>
      <c r="B73" s="11" t="s">
        <v>333</v>
      </c>
      <c r="C73" s="91"/>
    </row>
    <row r="74" spans="1:3" ht="22.5" x14ac:dyDescent="0.2">
      <c r="A74" s="92">
        <v>70</v>
      </c>
      <c r="B74" s="12" t="s">
        <v>334</v>
      </c>
      <c r="C74" s="91"/>
    </row>
    <row r="75" spans="1:3" ht="33.75" x14ac:dyDescent="0.2">
      <c r="A75" s="90">
        <v>71</v>
      </c>
      <c r="B75" s="11" t="s">
        <v>335</v>
      </c>
    </row>
    <row r="76" spans="1:3" ht="22.5" x14ac:dyDescent="0.2">
      <c r="A76" s="92">
        <v>72</v>
      </c>
      <c r="B76" s="12" t="s">
        <v>336</v>
      </c>
      <c r="C76" s="91"/>
    </row>
    <row r="77" spans="1:3" ht="22.5" x14ac:dyDescent="0.2">
      <c r="A77" s="92">
        <v>74</v>
      </c>
      <c r="B77" s="12" t="s">
        <v>355</v>
      </c>
    </row>
    <row r="78" spans="1:3" ht="22.5" x14ac:dyDescent="0.2">
      <c r="A78" s="90">
        <v>75</v>
      </c>
      <c r="B78" s="11" t="s">
        <v>356</v>
      </c>
    </row>
    <row r="79" spans="1:3" ht="33.75" x14ac:dyDescent="0.2">
      <c r="A79" s="92">
        <v>76</v>
      </c>
      <c r="B79" s="12" t="s">
        <v>357</v>
      </c>
      <c r="C79" s="91"/>
    </row>
    <row r="80" spans="1:3" ht="22.5" x14ac:dyDescent="0.2">
      <c r="A80" s="90">
        <v>77</v>
      </c>
      <c r="B80" s="11" t="s">
        <v>358</v>
      </c>
    </row>
    <row r="81" spans="1:3" ht="22.5" x14ac:dyDescent="0.2">
      <c r="A81" s="92">
        <v>78</v>
      </c>
      <c r="B81" s="12" t="s">
        <v>359</v>
      </c>
    </row>
    <row r="82" spans="1:3" x14ac:dyDescent="0.2">
      <c r="A82" s="90">
        <v>79</v>
      </c>
      <c r="B82" s="11" t="s">
        <v>360</v>
      </c>
    </row>
    <row r="83" spans="1:3" x14ac:dyDescent="0.2">
      <c r="A83" s="92">
        <v>80</v>
      </c>
      <c r="B83" s="12" t="s">
        <v>50</v>
      </c>
      <c r="C83" s="36"/>
    </row>
    <row r="84" spans="1:3" ht="33.75" x14ac:dyDescent="0.2">
      <c r="A84" s="90">
        <v>81</v>
      </c>
      <c r="B84" s="11" t="s">
        <v>361</v>
      </c>
      <c r="C84" s="23"/>
    </row>
    <row r="85" spans="1:3" ht="33.75" x14ac:dyDescent="0.2">
      <c r="A85" s="92">
        <v>82</v>
      </c>
      <c r="B85" s="12" t="s">
        <v>362</v>
      </c>
      <c r="C85" s="23"/>
    </row>
    <row r="86" spans="1:3" ht="45" x14ac:dyDescent="0.2">
      <c r="A86" s="90">
        <v>83</v>
      </c>
      <c r="B86" s="11" t="s">
        <v>363</v>
      </c>
    </row>
    <row r="87" spans="1:3" ht="56.25" x14ac:dyDescent="0.2">
      <c r="A87" s="92">
        <v>84</v>
      </c>
      <c r="B87" s="12" t="s">
        <v>364</v>
      </c>
    </row>
    <row r="88" spans="1:3" ht="33.75" x14ac:dyDescent="0.2">
      <c r="A88" s="90">
        <v>85</v>
      </c>
      <c r="B88" s="11" t="s">
        <v>365</v>
      </c>
    </row>
    <row r="89" spans="1:3" ht="22.5" x14ac:dyDescent="0.2">
      <c r="A89" s="92">
        <v>86</v>
      </c>
      <c r="B89" s="12" t="s">
        <v>366</v>
      </c>
    </row>
    <row r="90" spans="1:3" ht="56.25" x14ac:dyDescent="0.2">
      <c r="A90" s="90">
        <v>87</v>
      </c>
      <c r="B90" s="11" t="s">
        <v>66</v>
      </c>
    </row>
    <row r="91" spans="1:3" ht="67.5" x14ac:dyDescent="0.2">
      <c r="A91" s="92">
        <v>88</v>
      </c>
      <c r="B91" s="12" t="s">
        <v>314</v>
      </c>
    </row>
    <row r="92" spans="1:3" ht="45" x14ac:dyDescent="0.2">
      <c r="A92" s="90">
        <v>89</v>
      </c>
      <c r="B92" s="11" t="s">
        <v>313</v>
      </c>
    </row>
    <row r="93" spans="1:3" ht="33.75" x14ac:dyDescent="0.2">
      <c r="A93" s="92">
        <v>90</v>
      </c>
      <c r="B93" s="12" t="s">
        <v>312</v>
      </c>
      <c r="C93" s="91"/>
    </row>
    <row r="94" spans="1:3" ht="45" x14ac:dyDescent="0.2">
      <c r="A94" s="90">
        <v>91</v>
      </c>
      <c r="B94" s="11" t="s">
        <v>311</v>
      </c>
      <c r="C94" s="91"/>
    </row>
    <row r="95" spans="1:3" ht="22.5" x14ac:dyDescent="0.2">
      <c r="A95" s="92">
        <v>92</v>
      </c>
      <c r="B95" s="12" t="s">
        <v>310</v>
      </c>
    </row>
    <row r="96" spans="1:3" ht="81.75" customHeight="1" x14ac:dyDescent="0.2">
      <c r="A96" s="90">
        <v>93</v>
      </c>
      <c r="B96" s="11" t="s">
        <v>309</v>
      </c>
      <c r="C96" s="91"/>
    </row>
    <row r="97" spans="1:4" ht="33.75" x14ac:dyDescent="0.2">
      <c r="A97" s="92">
        <v>94</v>
      </c>
      <c r="B97" s="12" t="s">
        <v>308</v>
      </c>
    </row>
    <row r="98" spans="1:4" ht="45" x14ac:dyDescent="0.2">
      <c r="A98" s="90">
        <v>95</v>
      </c>
      <c r="B98" s="11" t="s">
        <v>307</v>
      </c>
      <c r="C98" s="91"/>
    </row>
    <row r="99" spans="1:4" ht="22.5" x14ac:dyDescent="0.2">
      <c r="A99" s="92">
        <v>96</v>
      </c>
      <c r="B99" s="12" t="s">
        <v>306</v>
      </c>
    </row>
    <row r="100" spans="1:4" ht="56.25" x14ac:dyDescent="0.2">
      <c r="A100" s="90">
        <v>97</v>
      </c>
      <c r="B100" s="11" t="s">
        <v>305</v>
      </c>
      <c r="C100" s="91"/>
    </row>
    <row r="101" spans="1:4" ht="22.5" x14ac:dyDescent="0.2">
      <c r="A101" s="92">
        <v>98</v>
      </c>
      <c r="B101" s="12" t="s">
        <v>304</v>
      </c>
      <c r="C101" s="91"/>
      <c r="D101" s="98"/>
    </row>
    <row r="102" spans="1:4" ht="33.75" x14ac:dyDescent="0.2">
      <c r="A102" s="90">
        <v>99</v>
      </c>
      <c r="B102" s="11" t="s">
        <v>303</v>
      </c>
      <c r="C102" s="91"/>
      <c r="D102" s="98"/>
    </row>
    <row r="103" spans="1:4" ht="33.75" x14ac:dyDescent="0.2">
      <c r="A103" s="92">
        <v>100</v>
      </c>
      <c r="B103" s="12" t="s">
        <v>302</v>
      </c>
      <c r="C103" s="91"/>
    </row>
    <row r="104" spans="1:4" ht="25.5" customHeight="1" x14ac:dyDescent="0.2">
      <c r="A104" s="90">
        <v>101</v>
      </c>
      <c r="B104" s="11" t="s">
        <v>301</v>
      </c>
    </row>
    <row r="105" spans="1:4" x14ac:dyDescent="0.2">
      <c r="A105" s="92">
        <v>102</v>
      </c>
      <c r="B105" s="12" t="s">
        <v>300</v>
      </c>
      <c r="C105" s="91"/>
    </row>
    <row r="106" spans="1:4" ht="33.75" x14ac:dyDescent="0.2">
      <c r="A106" s="90">
        <v>103</v>
      </c>
      <c r="B106" s="11" t="s">
        <v>299</v>
      </c>
      <c r="C106" s="91"/>
    </row>
    <row r="107" spans="1:4" ht="22.5" x14ac:dyDescent="0.2">
      <c r="A107" s="90">
        <v>104</v>
      </c>
      <c r="B107" s="11" t="s">
        <v>43</v>
      </c>
    </row>
    <row r="108" spans="1:4" s="94" customFormat="1" ht="45" x14ac:dyDescent="0.2">
      <c r="A108" s="92">
        <v>105</v>
      </c>
      <c r="B108" s="12" t="s">
        <v>55</v>
      </c>
      <c r="C108" s="84"/>
    </row>
    <row r="109" spans="1:4" ht="22.5" x14ac:dyDescent="0.2">
      <c r="A109" s="90">
        <v>106</v>
      </c>
      <c r="B109" s="11" t="s">
        <v>48</v>
      </c>
    </row>
    <row r="110" spans="1:4" ht="24" customHeight="1" x14ac:dyDescent="0.2">
      <c r="A110" s="92">
        <v>107</v>
      </c>
      <c r="B110" s="12" t="s">
        <v>54</v>
      </c>
    </row>
    <row r="111" spans="1:4" ht="33.75" x14ac:dyDescent="0.2">
      <c r="A111" s="90">
        <v>108</v>
      </c>
      <c r="B111" s="11" t="s">
        <v>44</v>
      </c>
    </row>
    <row r="112" spans="1:4" ht="22.5" x14ac:dyDescent="0.2">
      <c r="A112" s="90">
        <v>110</v>
      </c>
      <c r="B112" s="11" t="s">
        <v>298</v>
      </c>
      <c r="C112" s="91"/>
    </row>
    <row r="113" spans="1:4" x14ac:dyDescent="0.2">
      <c r="A113" s="92">
        <v>111</v>
      </c>
      <c r="B113" s="12" t="s">
        <v>297</v>
      </c>
      <c r="C113" s="91"/>
    </row>
    <row r="114" spans="1:4" ht="24.75" customHeight="1" x14ac:dyDescent="0.2">
      <c r="A114" s="90">
        <v>112</v>
      </c>
      <c r="B114" s="11" t="s">
        <v>296</v>
      </c>
      <c r="C114" s="91"/>
      <c r="D114" s="95"/>
    </row>
    <row r="115" spans="1:4" s="100" customFormat="1" ht="33.75" x14ac:dyDescent="0.2">
      <c r="A115" s="92">
        <v>113</v>
      </c>
      <c r="B115" s="12" t="s">
        <v>295</v>
      </c>
      <c r="C115" s="99"/>
    </row>
    <row r="116" spans="1:4" s="94" customFormat="1" ht="36" customHeight="1" x14ac:dyDescent="0.2">
      <c r="A116" s="90">
        <v>114</v>
      </c>
      <c r="B116" s="11" t="s">
        <v>294</v>
      </c>
      <c r="C116" s="84"/>
      <c r="D116" s="93"/>
    </row>
    <row r="117" spans="1:4" ht="22.5" x14ac:dyDescent="0.2">
      <c r="A117" s="92">
        <v>115</v>
      </c>
      <c r="B117" s="12" t="s">
        <v>293</v>
      </c>
      <c r="C117" s="91"/>
      <c r="D117" s="88"/>
    </row>
    <row r="118" spans="1:4" s="94" customFormat="1" ht="33.75" x14ac:dyDescent="0.2">
      <c r="A118" s="90">
        <v>116</v>
      </c>
      <c r="B118" s="11" t="s">
        <v>292</v>
      </c>
      <c r="C118" s="84"/>
    </row>
    <row r="119" spans="1:4" ht="33.75" x14ac:dyDescent="0.2">
      <c r="A119" s="92">
        <v>117</v>
      </c>
      <c r="B119" s="12" t="s">
        <v>291</v>
      </c>
    </row>
    <row r="120" spans="1:4" ht="45" x14ac:dyDescent="0.2">
      <c r="A120" s="90">
        <v>118</v>
      </c>
      <c r="B120" s="11" t="s">
        <v>290</v>
      </c>
    </row>
    <row r="121" spans="1:4" ht="56.25" x14ac:dyDescent="0.2">
      <c r="A121" s="92">
        <v>119</v>
      </c>
      <c r="B121" s="12" t="s">
        <v>289</v>
      </c>
    </row>
    <row r="122" spans="1:4" s="94" customFormat="1" ht="36.75" customHeight="1" x14ac:dyDescent="0.2">
      <c r="A122" s="90">
        <v>120</v>
      </c>
      <c r="B122" s="11" t="s">
        <v>288</v>
      </c>
      <c r="C122" s="84"/>
      <c r="D122" s="93"/>
    </row>
    <row r="123" spans="1:4" ht="22.5" x14ac:dyDescent="0.2">
      <c r="A123" s="92">
        <v>121</v>
      </c>
      <c r="B123" s="12" t="s">
        <v>287</v>
      </c>
      <c r="C123" s="91"/>
    </row>
    <row r="124" spans="1:4" ht="45" x14ac:dyDescent="0.2">
      <c r="A124" s="90">
        <v>122</v>
      </c>
      <c r="B124" s="11" t="s">
        <v>286</v>
      </c>
    </row>
    <row r="125" spans="1:4" ht="45" x14ac:dyDescent="0.2">
      <c r="A125" s="92">
        <v>123</v>
      </c>
      <c r="B125" s="12" t="s">
        <v>285</v>
      </c>
    </row>
    <row r="126" spans="1:4" ht="56.25" x14ac:dyDescent="0.2">
      <c r="A126" s="90">
        <v>124</v>
      </c>
      <c r="B126" s="11" t="s">
        <v>284</v>
      </c>
    </row>
    <row r="127" spans="1:4" ht="78.75" x14ac:dyDescent="0.2">
      <c r="A127" s="92">
        <v>125</v>
      </c>
      <c r="B127" s="12" t="s">
        <v>283</v>
      </c>
    </row>
    <row r="128" spans="1:4" ht="45" x14ac:dyDescent="0.2">
      <c r="A128" s="90">
        <v>126</v>
      </c>
      <c r="B128" s="11" t="s">
        <v>282</v>
      </c>
    </row>
    <row r="129" spans="1:3" ht="56.25" x14ac:dyDescent="0.2">
      <c r="A129" s="92">
        <v>127</v>
      </c>
      <c r="B129" s="12" t="s">
        <v>281</v>
      </c>
      <c r="C129" s="91"/>
    </row>
    <row r="130" spans="1:3" ht="33.75" x14ac:dyDescent="0.2">
      <c r="A130" s="90">
        <v>128</v>
      </c>
      <c r="B130" s="11" t="s">
        <v>280</v>
      </c>
    </row>
    <row r="131" spans="1:3" ht="67.5" x14ac:dyDescent="0.2">
      <c r="A131" s="92">
        <v>129</v>
      </c>
      <c r="B131" s="12" t="s">
        <v>279</v>
      </c>
    </row>
    <row r="132" spans="1:3" ht="33.75" x14ac:dyDescent="0.2">
      <c r="A132" s="90">
        <v>130</v>
      </c>
      <c r="B132" s="11" t="s">
        <v>278</v>
      </c>
    </row>
    <row r="133" spans="1:3" s="94" customFormat="1" ht="22.5" x14ac:dyDescent="0.2">
      <c r="A133" s="92">
        <v>131</v>
      </c>
      <c r="B133" s="12" t="s">
        <v>277</v>
      </c>
      <c r="C133" s="84"/>
    </row>
    <row r="134" spans="1:3" ht="45" x14ac:dyDescent="0.2">
      <c r="A134" s="90">
        <v>132</v>
      </c>
      <c r="B134" s="11" t="s">
        <v>276</v>
      </c>
    </row>
    <row r="135" spans="1:3" ht="22.5" x14ac:dyDescent="0.2">
      <c r="A135" s="92">
        <v>13</v>
      </c>
      <c r="B135" s="12" t="s">
        <v>275</v>
      </c>
    </row>
    <row r="136" spans="1:3" ht="22.5" x14ac:dyDescent="0.2">
      <c r="A136" s="90">
        <v>133</v>
      </c>
      <c r="B136" s="11" t="s">
        <v>274</v>
      </c>
    </row>
    <row r="137" spans="1:3" x14ac:dyDescent="0.2">
      <c r="A137" s="87"/>
    </row>
    <row r="138" spans="1:3" x14ac:dyDescent="0.2">
      <c r="A138" s="87"/>
    </row>
    <row r="139" spans="1:3" x14ac:dyDescent="0.2">
      <c r="A139" s="87"/>
    </row>
    <row r="140" spans="1:3" x14ac:dyDescent="0.2">
      <c r="A140" s="87"/>
    </row>
    <row r="141" spans="1:3" x14ac:dyDescent="0.2">
      <c r="A141" s="87"/>
    </row>
    <row r="142" spans="1:3" hidden="1" x14ac:dyDescent="0.2">
      <c r="A142" s="87"/>
    </row>
    <row r="143" spans="1:3" hidden="1" x14ac:dyDescent="0.2">
      <c r="A143" s="87"/>
    </row>
    <row r="144" spans="1:3" hidden="1" x14ac:dyDescent="0.2">
      <c r="A144" s="87"/>
    </row>
    <row r="145" spans="1:1" hidden="1" x14ac:dyDescent="0.2">
      <c r="A145" s="87"/>
    </row>
    <row r="146" spans="1:1" hidden="1" x14ac:dyDescent="0.2">
      <c r="A146" s="87"/>
    </row>
    <row r="147" spans="1:1" hidden="1" x14ac:dyDescent="0.2">
      <c r="A147" s="87"/>
    </row>
    <row r="148" spans="1:1" hidden="1" x14ac:dyDescent="0.2">
      <c r="A148" s="87"/>
    </row>
    <row r="149" spans="1:1" hidden="1" x14ac:dyDescent="0.2">
      <c r="A149" s="87"/>
    </row>
    <row r="150" spans="1:1" hidden="1" x14ac:dyDescent="0.2">
      <c r="A150" s="87"/>
    </row>
    <row r="151" spans="1:1" hidden="1" x14ac:dyDescent="0.2">
      <c r="A151" s="87"/>
    </row>
    <row r="152" spans="1:1" hidden="1" x14ac:dyDescent="0.2">
      <c r="A152" s="87"/>
    </row>
    <row r="153" spans="1:1" hidden="1" x14ac:dyDescent="0.2">
      <c r="A153" s="87"/>
    </row>
    <row r="154" spans="1:1" hidden="1" x14ac:dyDescent="0.2">
      <c r="A154" s="87"/>
    </row>
    <row r="155" spans="1:1" hidden="1" x14ac:dyDescent="0.2">
      <c r="A155" s="87"/>
    </row>
    <row r="156" spans="1:1" hidden="1" x14ac:dyDescent="0.2">
      <c r="A156" s="87"/>
    </row>
    <row r="157" spans="1:1" hidden="1" x14ac:dyDescent="0.2">
      <c r="A157" s="87"/>
    </row>
    <row r="158" spans="1:1" hidden="1" x14ac:dyDescent="0.2">
      <c r="A158" s="87"/>
    </row>
    <row r="159" spans="1:1" hidden="1" x14ac:dyDescent="0.2">
      <c r="A159" s="87"/>
    </row>
    <row r="160" spans="1:1" hidden="1" x14ac:dyDescent="0.2">
      <c r="A160" s="87"/>
    </row>
    <row r="161" spans="1:1" hidden="1" x14ac:dyDescent="0.2">
      <c r="A161" s="87"/>
    </row>
    <row r="162" spans="1:1" hidden="1" x14ac:dyDescent="0.2">
      <c r="A162" s="87"/>
    </row>
    <row r="163" spans="1:1" hidden="1" x14ac:dyDescent="0.2">
      <c r="A163" s="87"/>
    </row>
    <row r="164" spans="1:1" hidden="1" x14ac:dyDescent="0.2">
      <c r="A164" s="87"/>
    </row>
    <row r="165" spans="1:1" hidden="1" x14ac:dyDescent="0.2">
      <c r="A165" s="87"/>
    </row>
    <row r="166" spans="1:1" hidden="1" x14ac:dyDescent="0.2">
      <c r="A166" s="87"/>
    </row>
    <row r="167" spans="1:1" hidden="1" x14ac:dyDescent="0.2">
      <c r="A167" s="87"/>
    </row>
    <row r="168" spans="1:1" hidden="1" x14ac:dyDescent="0.2">
      <c r="A168" s="87"/>
    </row>
    <row r="169" spans="1:1" hidden="1" x14ac:dyDescent="0.2">
      <c r="A169" s="87"/>
    </row>
    <row r="170" spans="1:1" hidden="1" x14ac:dyDescent="0.2">
      <c r="A170" s="87"/>
    </row>
    <row r="171" spans="1:1" hidden="1" x14ac:dyDescent="0.2">
      <c r="A171" s="87"/>
    </row>
    <row r="172" spans="1:1" hidden="1" x14ac:dyDescent="0.2">
      <c r="A172" s="87"/>
    </row>
    <row r="173" spans="1:1" hidden="1" x14ac:dyDescent="0.2">
      <c r="A173" s="87"/>
    </row>
    <row r="174" spans="1:1" hidden="1" x14ac:dyDescent="0.2">
      <c r="A174" s="87"/>
    </row>
    <row r="175" spans="1:1" hidden="1" x14ac:dyDescent="0.2">
      <c r="A175" s="87"/>
    </row>
    <row r="176" spans="1:1" hidden="1" x14ac:dyDescent="0.2">
      <c r="A176" s="87"/>
    </row>
    <row r="177" spans="1:1" hidden="1" x14ac:dyDescent="0.2">
      <c r="A177" s="87"/>
    </row>
    <row r="178" spans="1:1" hidden="1" x14ac:dyDescent="0.2">
      <c r="A178" s="87"/>
    </row>
    <row r="179" spans="1:1" hidden="1" x14ac:dyDescent="0.2">
      <c r="A179" s="87"/>
    </row>
    <row r="180" spans="1:1" hidden="1" x14ac:dyDescent="0.2">
      <c r="A180" s="87"/>
    </row>
    <row r="181" spans="1:1" hidden="1" x14ac:dyDescent="0.2">
      <c r="A181" s="87"/>
    </row>
    <row r="182" spans="1:1" hidden="1" x14ac:dyDescent="0.2">
      <c r="A182" s="87"/>
    </row>
    <row r="183" spans="1:1" hidden="1" x14ac:dyDescent="0.2">
      <c r="A183" s="87"/>
    </row>
    <row r="184" spans="1:1" hidden="1" x14ac:dyDescent="0.2">
      <c r="A184" s="87"/>
    </row>
    <row r="185" spans="1:1" hidden="1" x14ac:dyDescent="0.2">
      <c r="A185" s="87"/>
    </row>
    <row r="186" spans="1:1" x14ac:dyDescent="0.2"/>
    <row r="187" spans="1:1" x14ac:dyDescent="0.2"/>
  </sheetData>
  <mergeCells count="1">
    <mergeCell ref="A1:B1"/>
  </mergeCells>
  <pageMargins left="0.55118110236220474" right="0.47244094488188981" top="0.86614173228346458" bottom="0.9055118110236221" header="0.51181102362204722" footer="0.51181102362204722"/>
  <pageSetup paperSize="9" scale="90" orientation="portrait" r:id="rId1"/>
  <headerFooter alignWithMargins="0">
    <oddFooter>&amp;L&amp;"Arial,Bold"&amp;8Table 35&amp;"Arial,Regular" | Sources, notes and definitions&amp;R&amp;"Calibri,Bold"&amp;K06-049&amp;P &amp;"Calibri,Regular"&amp;K01+000|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2</vt:i4>
      </vt:variant>
      <vt:variant>
        <vt:lpstr>Plages nommées</vt:lpstr>
      </vt:variant>
      <vt:variant>
        <vt:i4>4</vt:i4>
      </vt:variant>
    </vt:vector>
  </HeadingPairs>
  <TitlesOfParts>
    <vt:vector size="6" baseType="lpstr">
      <vt:lpstr>Effective Health Coverage</vt:lpstr>
      <vt:lpstr>Sources and notes</vt:lpstr>
      <vt:lpstr>'Effective Health Coverage'!Impression_des_titres</vt:lpstr>
      <vt:lpstr>'Sources and notes'!Impression_des_titres</vt:lpstr>
      <vt:lpstr>'Effective Health Coverage'!Zone_d_impression</vt:lpstr>
      <vt:lpstr>'Sources and notes'!Zone_d_impression</vt:lpstr>
    </vt:vector>
  </TitlesOfParts>
  <Company>ILO</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Flobo</dc:creator>
  <cp:lastModifiedBy>Florence</cp:lastModifiedBy>
  <cp:lastPrinted>2012-01-17T17:38:46Z</cp:lastPrinted>
  <dcterms:created xsi:type="dcterms:W3CDTF">2011-05-23T18:57:00Z</dcterms:created>
  <dcterms:modified xsi:type="dcterms:W3CDTF">2014-04-13T09:40:24Z</dcterms:modified>
</cp:coreProperties>
</file>